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60" activeTab="6"/>
  </bookViews>
  <sheets>
    <sheet name="MEPB" sheetId="1" r:id="rId1"/>
    <sheet name="MEKO" sheetId="2" r:id="rId2"/>
    <sheet name="MEFL" sheetId="3" r:id="rId3"/>
    <sheet name="MEPE" sheetId="4" r:id="rId4"/>
    <sheet name="METR" sheetId="5" r:id="rId5"/>
    <sheet name="MECY5" sheetId="6" r:id="rId6"/>
    <sheet name="MECY5.5" sheetId="7" r:id="rId7"/>
    <sheet name="MEPCY7" sheetId="8" r:id="rId8"/>
    <sheet name="MEAP" sheetId="9" r:id="rId9"/>
    <sheet name="MEA700" sheetId="10" r:id="rId10"/>
    <sheet name="MEA750" sheetId="11" r:id="rId11"/>
  </sheets>
  <definedNames>
    <definedName name="_xlnm.Print_Area" localSheetId="9">'MEA700'!$A$1:$H$46</definedName>
    <definedName name="_xlnm.Print_Area" localSheetId="10">'MEA750'!$A$1:$H$46</definedName>
    <definedName name="_xlnm.Print_Area" localSheetId="8">'MEAP'!$A$1:$H$46</definedName>
    <definedName name="_xlnm.Print_Area" localSheetId="5">'MECY5'!$A$1:$H$44</definedName>
    <definedName name="_xlnm.Print_Area" localSheetId="6">'MECY5.5'!$A$1:$H$44</definedName>
    <definedName name="_xlnm.Print_Area" localSheetId="2">'MEFL'!$A$1:$H$49</definedName>
    <definedName name="_xlnm.Print_Area" localSheetId="1">'MEKO'!$A$1:$H$49</definedName>
    <definedName name="_xlnm.Print_Area" localSheetId="0">'MEPB'!$A$1:$H$49</definedName>
    <definedName name="_xlnm.Print_Area" localSheetId="7">'MEPCY7'!$A$1:$H$46</definedName>
    <definedName name="_xlnm.Print_Area" localSheetId="3">'MEPE'!$A$1:$H$44</definedName>
    <definedName name="_xlnm.Print_Area" localSheetId="4">'METR'!$A$1:$H$44</definedName>
  </definedNames>
  <calcPr fullCalcOnLoad="1"/>
</workbook>
</file>

<file path=xl/comments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C. Jeffrey Wang</author>
    <author>C JEFF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T5" authorId="1">
      <text>
        <r>
          <rPr>
            <b/>
            <sz val="10"/>
            <color indexed="12"/>
            <rFont val="Tahoma"/>
            <family val="2"/>
          </rPr>
          <t>RCP-30-5 Relative Channel Numbers obtained with your Instrument in 256 Channel Scale.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C. Jeffrey Wang</author>
  </authors>
  <commentList>
    <comment ref="J20" authorId="0">
      <text>
        <r>
          <rPr>
            <b/>
            <sz val="9"/>
            <color indexed="12"/>
            <rFont val="Tahoma"/>
            <family val="2"/>
          </rPr>
          <t>Use this Table to convert Beckman-Coulter 1024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9"/>
            <color indexed="12"/>
            <rFont val="Tahoma"/>
            <family val="2"/>
          </rPr>
          <t>Use this Table to convert BD-FACS 10</t>
        </r>
        <r>
          <rPr>
            <b/>
            <vertAlign val="superscript"/>
            <sz val="8"/>
            <color indexed="12"/>
            <rFont val="Tahoma"/>
            <family val="2"/>
          </rPr>
          <t>4</t>
        </r>
        <r>
          <rPr>
            <b/>
            <sz val="9"/>
            <color indexed="12"/>
            <rFont val="Tahoma"/>
            <family val="2"/>
          </rPr>
          <t xml:space="preserve"> Mean CH # to 256 Relative CH#</t>
        </r>
        <r>
          <rPr>
            <sz val="8"/>
            <rFont val="Tahoma"/>
            <family val="2"/>
          </rPr>
          <t xml:space="preserve">
</t>
        </r>
      </text>
    </comment>
    <comment ref="J50" authorId="0">
      <text>
        <r>
          <rPr>
            <b/>
            <sz val="9"/>
            <color indexed="12"/>
            <rFont val="Tahoma"/>
            <family val="2"/>
          </rPr>
          <t>Use this Table to convert BD-FACS Canto 10</t>
        </r>
        <r>
          <rPr>
            <b/>
            <vertAlign val="superscript"/>
            <sz val="8"/>
            <color indexed="12"/>
            <rFont val="Tahoma"/>
            <family val="2"/>
          </rPr>
          <t>5</t>
        </r>
        <r>
          <rPr>
            <b/>
            <sz val="9"/>
            <color indexed="12"/>
            <rFont val="Tahoma"/>
            <family val="2"/>
          </rPr>
          <t xml:space="preserve"> Mean CH # to 384 Relative CH#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<sst xmlns="http://schemas.openxmlformats.org/spreadsheetml/2006/main" count="990" uniqueCount="139">
  <si>
    <t>MEFL</t>
  </si>
  <si>
    <t>MEFL LOG</t>
  </si>
  <si>
    <t>MEPE</t>
  </si>
  <si>
    <t>Lot No.:</t>
  </si>
  <si>
    <t>Date:</t>
  </si>
  <si>
    <t>Acceptable:</t>
  </si>
  <si>
    <t>By:</t>
  </si>
  <si>
    <t xml:space="preserve">File # </t>
  </si>
  <si>
    <t>Action taken if not linear:</t>
  </si>
  <si>
    <t>PMT LINEARITY QC RECORD</t>
  </si>
  <si>
    <t>RESIDUAL</t>
  </si>
  <si>
    <t>CH #</t>
  </si>
  <si>
    <t>PEAK #</t>
  </si>
  <si>
    <t>CALC.</t>
  </si>
  <si>
    <t>CALC. MEFL</t>
  </si>
  <si>
    <t>MEPE LOG</t>
  </si>
  <si>
    <t>CALC. MEPE</t>
  </si>
  <si>
    <t>MEAP</t>
  </si>
  <si>
    <t>MEAP LOG</t>
  </si>
  <si>
    <t>CALC. MEAP</t>
  </si>
  <si>
    <t>1024 CH#</t>
  </si>
  <si>
    <t>256 CH#</t>
  </si>
  <si>
    <t>CH#</t>
  </si>
  <si>
    <t xml:space="preserve">Calc. </t>
  </si>
  <si>
    <t>Calc. MEPE</t>
  </si>
  <si>
    <t xml:space="preserve">  CONVERSION</t>
  </si>
  <si>
    <t xml:space="preserve">TYPE THE NAME OF YOUR LAB HERE </t>
  </si>
  <si>
    <t>TYPE THE NAME OF YOUR LAB HERE</t>
  </si>
  <si>
    <t>Slope:</t>
  </si>
  <si>
    <t>Intercept:</t>
  </si>
  <si>
    <t>Rsq:</t>
  </si>
  <si>
    <t xml:space="preserve">  1024 MEAN CH#</t>
  </si>
  <si>
    <t>CROSS CALIBRATION TABLE</t>
  </si>
  <si>
    <t>CONVERTED VALUES</t>
  </si>
  <si>
    <t xml:space="preserve">     TABLE NO. 1</t>
  </si>
  <si>
    <t xml:space="preserve">  1024 REL. CH#</t>
  </si>
  <si>
    <t xml:space="preserve"> to 256 REL. CH#</t>
  </si>
  <si>
    <t xml:space="preserve">     TABLE NO. 2</t>
  </si>
  <si>
    <t xml:space="preserve">     TABLE NO. 3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</si>
  <si>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4</t>
    </r>
    <r>
      <rPr>
        <b/>
        <u val="single"/>
        <sz val="11"/>
        <color indexed="12"/>
        <rFont val="Arial"/>
        <family val="2"/>
      </rPr>
      <t xml:space="preserve"> MEAN CH#</t>
    </r>
  </si>
  <si>
    <r>
      <t xml:space="preserve">CLICKING </t>
    </r>
    <r>
      <rPr>
        <b/>
        <sz val="10"/>
        <color indexed="12"/>
        <rFont val="Arial"/>
        <family val="2"/>
      </rPr>
      <t>[COPY],</t>
    </r>
  </si>
  <si>
    <t>CAN BE COPIED TO</t>
  </si>
  <si>
    <r>
      <t xml:space="preserve">THE </t>
    </r>
    <r>
      <rPr>
        <b/>
        <sz val="10"/>
        <color indexed="12"/>
        <rFont val="Arial"/>
        <family val="2"/>
      </rPr>
      <t xml:space="preserve">CH# COLUMN </t>
    </r>
    <r>
      <rPr>
        <sz val="10"/>
        <color indexed="12"/>
        <rFont val="Arial"/>
        <family val="2"/>
      </rPr>
      <t>BY</t>
    </r>
  </si>
  <si>
    <t>SELECTING THE CELLS</t>
  </si>
  <si>
    <t>TO BE COPIED; THEN,</t>
  </si>
  <si>
    <r>
      <t>[PASTE SPECIAL],</t>
    </r>
    <r>
      <rPr>
        <sz val="10"/>
        <color indexed="12"/>
        <rFont val="Arial"/>
        <family val="2"/>
      </rPr>
      <t xml:space="preserve"> AND</t>
    </r>
  </si>
  <si>
    <r>
      <t xml:space="preserve">FINALLY </t>
    </r>
    <r>
      <rPr>
        <b/>
        <sz val="10"/>
        <color indexed="12"/>
        <rFont val="Arial"/>
        <family val="2"/>
      </rPr>
      <t>[PASTE VALUE]</t>
    </r>
  </si>
  <si>
    <r>
      <t>10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 xml:space="preserve"> CH#</t>
    </r>
  </si>
  <si>
    <t>Calc. MEFL</t>
  </si>
  <si>
    <t>Calc. MEAP</t>
  </si>
  <si>
    <t>Ave Residual</t>
  </si>
  <si>
    <t>Sample</t>
  </si>
  <si>
    <t xml:space="preserve">     TABLE NO. 4</t>
  </si>
  <si>
    <t xml:space="preserve"> Determination of the </t>
  </si>
  <si>
    <t xml:space="preserve">MEAP/CH# for the </t>
  </si>
  <si>
    <t xml:space="preserve">  normalization cell or particle</t>
  </si>
  <si>
    <t>MEAP/CH#</t>
  </si>
  <si>
    <t xml:space="preserve">     TABLE NO. 5</t>
  </si>
  <si>
    <t>Determination of New MEAP</t>
  </si>
  <si>
    <t>New MEAP</t>
  </si>
  <si>
    <t>Normalization Graph for Instrument B</t>
  </si>
  <si>
    <t>FOR NORMALIZATION GRAPH</t>
  </si>
  <si>
    <t xml:space="preserve">MEFL/CH# for the </t>
  </si>
  <si>
    <t>MEFL/CH#</t>
  </si>
  <si>
    <t xml:space="preserve">Determination of New MEFL </t>
  </si>
  <si>
    <t>New MEFL</t>
  </si>
  <si>
    <t>FOR UNKNOWN SAMPLES</t>
  </si>
  <si>
    <t xml:space="preserve">MEPE/CH# for the </t>
  </si>
  <si>
    <t>MEPE/CH#</t>
  </si>
  <si>
    <t>Determination of New MEPE</t>
  </si>
  <si>
    <t>New MEPE</t>
  </si>
  <si>
    <r>
      <t xml:space="preserve">  10</t>
    </r>
    <r>
      <rPr>
        <b/>
        <u val="single"/>
        <vertAlign val="superscript"/>
        <sz val="9"/>
        <color indexed="12"/>
        <rFont val="Arial"/>
        <family val="2"/>
      </rPr>
      <t>5</t>
    </r>
    <r>
      <rPr>
        <b/>
        <u val="single"/>
        <sz val="11"/>
        <color indexed="12"/>
        <rFont val="Arial"/>
        <family val="2"/>
      </rPr>
      <t xml:space="preserve"> MEAN CH#</t>
    </r>
  </si>
  <si>
    <r>
      <t>10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CH#</t>
    </r>
  </si>
  <si>
    <t xml:space="preserve">     TABLE NO. 6</t>
  </si>
  <si>
    <t>MEPCY7</t>
  </si>
  <si>
    <t>MEPCY7 LOG</t>
  </si>
  <si>
    <t>CALC. MEPCY7</t>
  </si>
  <si>
    <t>Calc. MEPCY7</t>
  </si>
  <si>
    <t xml:space="preserve">MEPCY7/CH# for the </t>
  </si>
  <si>
    <t>MEPCY7/CH#</t>
  </si>
  <si>
    <t>Determination of New MEPCY7</t>
  </si>
  <si>
    <t>New MEPCY7</t>
  </si>
  <si>
    <t>MEPB</t>
  </si>
  <si>
    <t>MEPB LOG</t>
  </si>
  <si>
    <t>CALC. MEPB</t>
  </si>
  <si>
    <t>Calc. MEPB</t>
  </si>
  <si>
    <t xml:space="preserve">MEPB/CH# for the </t>
  </si>
  <si>
    <t>MEPB/CH#</t>
  </si>
  <si>
    <t xml:space="preserve">Determination of New MEPB </t>
  </si>
  <si>
    <t>New MEPB</t>
  </si>
  <si>
    <t>MECY5.5</t>
  </si>
  <si>
    <t>MECY5.5 LOG</t>
  </si>
  <si>
    <t>CALC. MECY5.5</t>
  </si>
  <si>
    <t>Calc. MECY5.5</t>
  </si>
  <si>
    <t xml:space="preserve">MECY5.5/CH# for the </t>
  </si>
  <si>
    <t>MECY5.5/CH#</t>
  </si>
  <si>
    <t>Determination of New MECY5.5</t>
  </si>
  <si>
    <t>New MECY5.5</t>
  </si>
  <si>
    <t>MEKO</t>
  </si>
  <si>
    <t>MEKO LOG</t>
  </si>
  <si>
    <t>CALC. MEKO</t>
  </si>
  <si>
    <t>Calc. MEKO</t>
  </si>
  <si>
    <t>Rainbow Calibration Particles (RCP-30-5)</t>
  </si>
  <si>
    <t>Determination of New MEKO</t>
  </si>
  <si>
    <t>values for RCP-30-5</t>
  </si>
  <si>
    <t>New MEKO</t>
  </si>
  <si>
    <t xml:space="preserve">MEKO/CH# for the </t>
  </si>
  <si>
    <t>MEKO/CH#</t>
  </si>
  <si>
    <t>MEPTR</t>
  </si>
  <si>
    <t>MEPTR LOG</t>
  </si>
  <si>
    <t>CALC. MEPTR</t>
  </si>
  <si>
    <t>Determination of New MEPTR</t>
  </si>
  <si>
    <t>Calc. MEPTR</t>
  </si>
  <si>
    <t>MEPTR/CH#</t>
  </si>
  <si>
    <t xml:space="preserve">MEPTR/CH# for the </t>
  </si>
  <si>
    <t>MEA700</t>
  </si>
  <si>
    <t>MEA700 LOG</t>
  </si>
  <si>
    <t>CALC. MEA700</t>
  </si>
  <si>
    <t>Calc. MEA700</t>
  </si>
  <si>
    <t xml:space="preserve">MEA700/CH# for the </t>
  </si>
  <si>
    <t>MEA700/CH#</t>
  </si>
  <si>
    <t>Determination of New MEA700</t>
  </si>
  <si>
    <t>MEA750</t>
  </si>
  <si>
    <t>MEA750 LOG</t>
  </si>
  <si>
    <t>CALC. MEA750</t>
  </si>
  <si>
    <t xml:space="preserve">MEA750/CH# for the </t>
  </si>
  <si>
    <t>Calc. MEA750</t>
  </si>
  <si>
    <t>MEA750/CH#</t>
  </si>
  <si>
    <t>Determination of New MEA750</t>
  </si>
  <si>
    <t>New MEA750</t>
  </si>
  <si>
    <t>New MEA700</t>
  </si>
  <si>
    <t>MECY5</t>
  </si>
  <si>
    <t>MECY5 LOG</t>
  </si>
  <si>
    <t>CALC. MECY5</t>
  </si>
  <si>
    <t>Calc. MECY5</t>
  </si>
  <si>
    <t xml:space="preserve">MECY5/CH# for the </t>
  </si>
  <si>
    <t>MECY5/CH#</t>
  </si>
  <si>
    <t>Determination of New MECY5</t>
  </si>
  <si>
    <t>New MECY5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</si>
</sst>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0.000%"/>
    <numFmt numFmtId="170" formatCode="0.0000000"/>
    <numFmt numFmtId="171" formatCode="0.0%"/>
    <numFmt numFmtId="172" formatCode="0.0000%"/>
  </numFmts>
  <fonts count="72">
    <font>
      <sz val="10"/>
      <name val="Arial"/>
      <family val="0"/>
    </font>
    <font>
      <b/>
      <sz val="10"/>
      <name val="Arial"/>
      <family val="2"/>
    </font>
    <font>
      <sz val="16"/>
      <name val="Helv"/>
      <family val="0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1"/>
      <color indexed="8"/>
      <name val="Arial"/>
      <family val="2"/>
    </font>
    <font>
      <b/>
      <u val="single"/>
      <vertAlign val="superscript"/>
      <sz val="9"/>
      <color indexed="12"/>
      <name val="Arial"/>
      <family val="2"/>
    </font>
    <font>
      <b/>
      <sz val="9"/>
      <color indexed="12"/>
      <name val="Tahoma"/>
      <family val="2"/>
    </font>
    <font>
      <sz val="8"/>
      <name val="Tahoma"/>
      <family val="2"/>
    </font>
    <font>
      <b/>
      <vertAlign val="superscript"/>
      <sz val="8"/>
      <color indexed="12"/>
      <name val="Tahoma"/>
      <family val="2"/>
    </font>
    <font>
      <b/>
      <u val="single"/>
      <sz val="22"/>
      <color indexed="8"/>
      <name val="Helvetica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0.25"/>
      <color indexed="8"/>
      <name val="Arial"/>
      <family val="2"/>
    </font>
    <font>
      <b/>
      <sz val="18.5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5.5"/>
      <color indexed="8"/>
      <name val="Arial"/>
      <family val="2"/>
    </font>
    <font>
      <sz val="1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18.25"/>
      <color indexed="8"/>
      <name val="Arial"/>
      <family val="2"/>
    </font>
    <font>
      <vertAlign val="superscript"/>
      <sz val="15"/>
      <color indexed="8"/>
      <name val="Arial"/>
      <family val="2"/>
    </font>
    <font>
      <b/>
      <sz val="11.25"/>
      <color indexed="8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1" xfId="0" applyFont="1" applyBorder="1" applyAlignment="1">
      <alignment/>
    </xf>
    <xf numFmtId="166" fontId="7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24" xfId="0" applyNumberFormat="1" applyFill="1" applyBorder="1" applyAlignment="1">
      <alignment/>
    </xf>
    <xf numFmtId="167" fontId="0" fillId="33" borderId="19" xfId="0" applyNumberFormat="1" applyFill="1" applyBorder="1" applyAlignment="1" applyProtection="1">
      <alignment horizontal="center"/>
      <protection hidden="1"/>
    </xf>
    <xf numFmtId="0" fontId="0" fillId="0" borderId="23" xfId="0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hidden="1"/>
    </xf>
    <xf numFmtId="10" fontId="0" fillId="33" borderId="10" xfId="0" applyNumberFormat="1" applyFill="1" applyBorder="1" applyAlignment="1" applyProtection="1">
      <alignment horizontal="center"/>
      <protection hidden="1"/>
    </xf>
    <xf numFmtId="10" fontId="0" fillId="33" borderId="19" xfId="0" applyNumberFormat="1" applyFill="1" applyBorder="1" applyAlignment="1" applyProtection="1">
      <alignment horizontal="center"/>
      <protection hidden="1"/>
    </xf>
    <xf numFmtId="1" fontId="0" fillId="33" borderId="25" xfId="0" applyNumberFormat="1" applyFill="1" applyBorder="1" applyAlignment="1" applyProtection="1">
      <alignment/>
      <protection hidden="1"/>
    </xf>
    <xf numFmtId="1" fontId="0" fillId="33" borderId="26" xfId="0" applyNumberFormat="1" applyFill="1" applyBorder="1" applyAlignment="1" applyProtection="1">
      <alignment/>
      <protection hidden="1"/>
    </xf>
    <xf numFmtId="0" fontId="8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8" fillId="35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20" xfId="0" applyFont="1" applyFill="1" applyBorder="1" applyAlignment="1">
      <alignment/>
    </xf>
    <xf numFmtId="0" fontId="10" fillId="34" borderId="32" xfId="0" applyFont="1" applyFill="1" applyBorder="1" applyAlignment="1">
      <alignment horizontal="left"/>
    </xf>
    <xf numFmtId="0" fontId="5" fillId="34" borderId="33" xfId="0" applyFont="1" applyFill="1" applyBorder="1" applyAlignment="1">
      <alignment horizontal="left"/>
    </xf>
    <xf numFmtId="0" fontId="5" fillId="34" borderId="34" xfId="0" applyFont="1" applyFill="1" applyBorder="1" applyAlignment="1">
      <alignment horizontal="left"/>
    </xf>
    <xf numFmtId="0" fontId="5" fillId="34" borderId="35" xfId="0" applyFont="1" applyFill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5" borderId="10" xfId="0" applyFill="1" applyBorder="1" applyAlignment="1" applyProtection="1">
      <alignment/>
      <protection locked="0"/>
    </xf>
    <xf numFmtId="0" fontId="0" fillId="35" borderId="10" xfId="0" applyFill="1" applyBorder="1" applyAlignment="1">
      <alignment/>
    </xf>
    <xf numFmtId="0" fontId="10" fillId="34" borderId="34" xfId="0" applyFont="1" applyFill="1" applyBorder="1" applyAlignment="1">
      <alignment horizontal="left"/>
    </xf>
    <xf numFmtId="0" fontId="11" fillId="34" borderId="35" xfId="0" applyFont="1" applyFill="1" applyBorder="1" applyAlignment="1">
      <alignment horizontal="left"/>
    </xf>
    <xf numFmtId="0" fontId="0" fillId="35" borderId="19" xfId="0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hidden="1"/>
    </xf>
    <xf numFmtId="0" fontId="11" fillId="34" borderId="33" xfId="0" applyFont="1" applyFill="1" applyBorder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/>
    </xf>
    <xf numFmtId="1" fontId="0" fillId="33" borderId="10" xfId="0" applyNumberFormat="1" applyFill="1" applyBorder="1" applyAlignment="1">
      <alignment/>
    </xf>
    <xf numFmtId="1" fontId="0" fillId="35" borderId="10" xfId="0" applyNumberFormat="1" applyFill="1" applyBorder="1" applyAlignment="1">
      <alignment/>
    </xf>
    <xf numFmtId="0" fontId="16" fillId="0" borderId="0" xfId="0" applyFont="1" applyBorder="1" applyAlignment="1">
      <alignment/>
    </xf>
    <xf numFmtId="0" fontId="3" fillId="35" borderId="24" xfId="0" applyFont="1" applyFill="1" applyBorder="1" applyAlignment="1">
      <alignment/>
    </xf>
    <xf numFmtId="0" fontId="1" fillId="35" borderId="38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6" fillId="0" borderId="31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169" fontId="0" fillId="33" borderId="1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>
      <alignment/>
    </xf>
    <xf numFmtId="1" fontId="1" fillId="0" borderId="17" xfId="0" applyNumberFormat="1" applyFont="1" applyFill="1" applyBorder="1" applyAlignment="1" applyProtection="1">
      <alignment/>
      <protection locked="0"/>
    </xf>
    <xf numFmtId="0" fontId="1" fillId="35" borderId="32" xfId="0" applyFont="1" applyFill="1" applyBorder="1" applyAlignment="1">
      <alignment horizontal="right"/>
    </xf>
    <xf numFmtId="166" fontId="1" fillId="35" borderId="33" xfId="0" applyNumberFormat="1" applyFont="1" applyFill="1" applyBorder="1" applyAlignment="1" applyProtection="1">
      <alignment horizontal="left"/>
      <protection hidden="1"/>
    </xf>
    <xf numFmtId="0" fontId="1" fillId="35" borderId="34" xfId="0" applyFont="1" applyFill="1" applyBorder="1" applyAlignment="1">
      <alignment horizontal="right"/>
    </xf>
    <xf numFmtId="166" fontId="1" fillId="35" borderId="35" xfId="0" applyNumberFormat="1" applyFont="1" applyFill="1" applyBorder="1" applyAlignment="1" applyProtection="1">
      <alignment horizontal="left"/>
      <protection hidden="1"/>
    </xf>
    <xf numFmtId="0" fontId="1" fillId="35" borderId="39" xfId="0" applyFont="1" applyFill="1" applyBorder="1" applyAlignment="1">
      <alignment horizontal="right"/>
    </xf>
    <xf numFmtId="166" fontId="1" fillId="35" borderId="40" xfId="0" applyNumberFormat="1" applyFont="1" applyFill="1" applyBorder="1" applyAlignment="1" applyProtection="1">
      <alignment horizontal="left"/>
      <protection hidden="1"/>
    </xf>
    <xf numFmtId="0" fontId="18" fillId="35" borderId="32" xfId="0" applyFont="1" applyFill="1" applyBorder="1" applyAlignment="1">
      <alignment horizontal="right"/>
    </xf>
    <xf numFmtId="0" fontId="18" fillId="35" borderId="34" xfId="0" applyFont="1" applyFill="1" applyBorder="1" applyAlignment="1">
      <alignment horizontal="right"/>
    </xf>
    <xf numFmtId="0" fontId="18" fillId="35" borderId="39" xfId="0" applyFont="1" applyFill="1" applyBorder="1" applyAlignment="1">
      <alignment horizontal="right"/>
    </xf>
    <xf numFmtId="0" fontId="1" fillId="33" borderId="32" xfId="0" applyFont="1" applyFill="1" applyBorder="1" applyAlignment="1">
      <alignment horizontal="right"/>
    </xf>
    <xf numFmtId="166" fontId="1" fillId="33" borderId="33" xfId="0" applyNumberFormat="1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>
      <alignment horizontal="right"/>
    </xf>
    <xf numFmtId="166" fontId="1" fillId="33" borderId="35" xfId="0" applyNumberFormat="1" applyFont="1" applyFill="1" applyBorder="1" applyAlignment="1" applyProtection="1">
      <alignment horizontal="left"/>
      <protection hidden="1"/>
    </xf>
    <xf numFmtId="0" fontId="1" fillId="33" borderId="39" xfId="0" applyFont="1" applyFill="1" applyBorder="1" applyAlignment="1">
      <alignment horizontal="right"/>
    </xf>
    <xf numFmtId="166" fontId="1" fillId="33" borderId="40" xfId="0" applyNumberFormat="1" applyFont="1" applyFill="1" applyBorder="1" applyAlignment="1" applyProtection="1">
      <alignment horizontal="left"/>
      <protection hidden="1"/>
    </xf>
    <xf numFmtId="1" fontId="1" fillId="0" borderId="17" xfId="0" applyNumberFormat="1" applyFont="1" applyFill="1" applyBorder="1" applyAlignment="1" applyProtection="1">
      <alignment/>
      <protection locked="0"/>
    </xf>
    <xf numFmtId="10" fontId="1" fillId="33" borderId="20" xfId="0" applyNumberFormat="1" applyFont="1" applyFill="1" applyBorder="1" applyAlignment="1">
      <alignment horizontal="center" vertical="center"/>
    </xf>
    <xf numFmtId="169" fontId="1" fillId="33" borderId="2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38" borderId="19" xfId="0" applyFill="1" applyBorder="1" applyAlignment="1" applyProtection="1">
      <alignment/>
      <protection locked="0"/>
    </xf>
    <xf numFmtId="2" fontId="0" fillId="38" borderId="19" xfId="0" applyNumberFormat="1" applyFill="1" applyBorder="1" applyAlignment="1" applyProtection="1">
      <alignment/>
      <protection hidden="1"/>
    </xf>
    <xf numFmtId="2" fontId="0" fillId="38" borderId="19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ill="1" applyBorder="1" applyAlignment="1">
      <alignment horizontal="center"/>
    </xf>
    <xf numFmtId="1" fontId="0" fillId="38" borderId="19" xfId="0" applyNumberFormat="1" applyFill="1" applyBorder="1" applyAlignment="1" applyProtection="1">
      <alignment/>
      <protection locked="0"/>
    </xf>
    <xf numFmtId="1" fontId="0" fillId="38" borderId="26" xfId="0" applyNumberFormat="1" applyFill="1" applyBorder="1" applyAlignment="1" applyProtection="1">
      <alignment/>
      <protection hidden="1"/>
    </xf>
    <xf numFmtId="1" fontId="0" fillId="38" borderId="10" xfId="0" applyNumberFormat="1" applyFill="1" applyBorder="1" applyAlignment="1" applyProtection="1">
      <alignment/>
      <protection locked="0"/>
    </xf>
    <xf numFmtId="1" fontId="0" fillId="37" borderId="10" xfId="0" applyNumberForma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hidden="1"/>
    </xf>
    <xf numFmtId="2" fontId="0" fillId="33" borderId="19" xfId="0" applyNumberFormat="1" applyFill="1" applyBorder="1" applyAlignment="1" applyProtection="1">
      <alignment/>
      <protection locked="0"/>
    </xf>
    <xf numFmtId="1" fontId="0" fillId="33" borderId="19" xfId="0" applyNumberFormat="1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2" fontId="0" fillId="35" borderId="19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hidden="1" locked="0"/>
    </xf>
    <xf numFmtId="2" fontId="0" fillId="35" borderId="19" xfId="0" applyNumberFormat="1" applyFill="1" applyBorder="1" applyAlignment="1" applyProtection="1">
      <alignment/>
      <protection hidden="1" locked="0"/>
    </xf>
    <xf numFmtId="0" fontId="1" fillId="0" borderId="2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20" fillId="0" borderId="23" xfId="0" applyFont="1" applyBorder="1" applyAlignment="1" applyProtection="1">
      <alignment/>
      <protection locked="0"/>
    </xf>
    <xf numFmtId="0" fontId="0" fillId="37" borderId="45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 applyProtection="1">
      <alignment/>
      <protection/>
    </xf>
    <xf numFmtId="167" fontId="0" fillId="33" borderId="17" xfId="0" applyNumberFormat="1" applyFill="1" applyBorder="1" applyAlignment="1" applyProtection="1">
      <alignment horizontal="center"/>
      <protection hidden="1"/>
    </xf>
    <xf numFmtId="1" fontId="0" fillId="37" borderId="46" xfId="0" applyNumberFormat="1" applyFill="1" applyBorder="1" applyAlignment="1" applyProtection="1">
      <alignment/>
      <protection hidden="1" locked="0"/>
    </xf>
    <xf numFmtId="10" fontId="1" fillId="33" borderId="4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right"/>
    </xf>
    <xf numFmtId="0" fontId="0" fillId="33" borderId="36" xfId="0" applyFill="1" applyBorder="1" applyAlignment="1">
      <alignment horizontal="center"/>
    </xf>
    <xf numFmtId="167" fontId="0" fillId="33" borderId="45" xfId="0" applyNumberFormat="1" applyFill="1" applyBorder="1" applyAlignment="1" applyProtection="1">
      <alignment horizontal="center"/>
      <protection hidden="1"/>
    </xf>
    <xf numFmtId="10" fontId="0" fillId="33" borderId="45" xfId="0" applyNumberFormat="1" applyFill="1" applyBorder="1" applyAlignment="1" applyProtection="1">
      <alignment horizontal="center"/>
      <protection hidden="1"/>
    </xf>
    <xf numFmtId="1" fontId="0" fillId="33" borderId="37" xfId="0" applyNumberFormat="1" applyFill="1" applyBorder="1" applyAlignment="1" applyProtection="1">
      <alignment/>
      <protection hidden="1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1" fontId="0" fillId="37" borderId="45" xfId="0" applyNumberFormat="1" applyFill="1" applyBorder="1" applyAlignment="1" applyProtection="1">
      <alignment/>
      <protection locked="0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39" borderId="39" xfId="0" applyFont="1" applyFill="1" applyBorder="1" applyAlignment="1">
      <alignment horizontal="left"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167" fontId="1" fillId="33" borderId="31" xfId="0" applyNumberFormat="1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>
      <alignment horizontal="center"/>
    </xf>
    <xf numFmtId="0" fontId="5" fillId="39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/>
    </xf>
    <xf numFmtId="0" fontId="5" fillId="39" borderId="3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/>
    </xf>
    <xf numFmtId="0" fontId="5" fillId="39" borderId="0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34" borderId="39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0" fontId="5" fillId="34" borderId="34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5" fillId="34" borderId="39" xfId="0" applyFont="1" applyFill="1" applyBorder="1" applyAlignment="1">
      <alignment horizontal="left"/>
    </xf>
    <xf numFmtId="0" fontId="0" fillId="34" borderId="47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9" xfId="0" applyFill="1" applyBorder="1" applyAlignment="1">
      <alignment horizontal="center"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167" fontId="1" fillId="33" borderId="39" xfId="0" applyNumberFormat="1" applyFont="1" applyFill="1" applyBorder="1" applyAlignment="1" applyProtection="1">
      <alignment horizontal="center"/>
      <protection hidden="1"/>
    </xf>
    <xf numFmtId="0" fontId="1" fillId="0" borderId="5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8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29.jpeg" /><Relationship Id="rId2" Type="http://schemas.openxmlformats.org/officeDocument/2006/relationships/image" Target="../media/image30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MEPB!$C$6:$C$11</c:f>
              <c:numCache/>
            </c:numRef>
          </c:xVal>
          <c:yVal>
            <c:numRef>
              <c:f>MEPB!$D$6:$D$11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1746059"/>
        <c:axId val="15714532"/>
      </c:scatterChart>
      <c:valAx>
        <c:axId val="174605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 val="autoZero"/>
        <c:crossBetween val="midCat"/>
        <c:dispUnits/>
        <c:majorUnit val="64"/>
        <c:minorUnit val="32"/>
      </c:valAx>
      <c:valAx>
        <c:axId val="1571453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605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75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METR!$T$6:$T$11</c:f>
              <c:numCache/>
            </c:numRef>
          </c:xVal>
          <c:yVal>
            <c:numRef>
              <c:f>METR!$U$6:$U$11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36769877"/>
        <c:axId val="62493438"/>
      </c:scatterChart>
      <c:valAx>
        <c:axId val="3676987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 val="autoZero"/>
        <c:crossBetween val="midCat"/>
        <c:dispUnits/>
        <c:majorUnit val="64"/>
        <c:minorUnit val="32"/>
      </c:valAx>
      <c:valAx>
        <c:axId val="624934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877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14675"/>
          <c:w val="0.829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MECY5!$C$6:$C$11</c:f>
              <c:numCache/>
            </c:numRef>
          </c:xVal>
          <c:yVal>
            <c:numRef>
              <c:f>MECY5!$D$6:$D$11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MECY5!$C$6:$C$11</c:f>
              <c:numCache/>
            </c:numRef>
          </c:xVal>
          <c:yVal>
            <c:numRef>
              <c:f>MECY5!$F$6:$F$11</c:f>
              <c:numCache/>
            </c:numRef>
          </c:yVal>
          <c:smooth val="0"/>
        </c:ser>
        <c:axId val="25570031"/>
        <c:axId val="28803688"/>
      </c:scatterChart>
      <c:valAx>
        <c:axId val="2557003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03688"/>
        <c:crosses val="autoZero"/>
        <c:crossBetween val="midCat"/>
        <c:dispUnits/>
        <c:majorUnit val="64"/>
        <c:minorUnit val="32"/>
      </c:valAx>
      <c:valAx>
        <c:axId val="2880368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 Relative Values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MECY5!$T$6:$T$11</c:f>
              <c:numCache/>
            </c:numRef>
          </c:xVal>
          <c:yVal>
            <c:numRef>
              <c:f>MECY5!$U$6:$U$11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MECY5!$C$6:$C$11</c:f>
              <c:numCache/>
            </c:numRef>
          </c:xVal>
          <c:yVal>
            <c:numRef>
              <c:f>MECY5!$F$6:$F$11</c:f>
              <c:numCache/>
            </c:numRef>
          </c:yVal>
          <c:smooth val="0"/>
        </c:ser>
        <c:axId val="57906601"/>
        <c:axId val="51397362"/>
      </c:scatterChart>
      <c:valAx>
        <c:axId val="5790660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 val="autoZero"/>
        <c:crossBetween val="midCat"/>
        <c:dispUnits/>
        <c:majorUnit val="64"/>
        <c:minorUnit val="32"/>
      </c:valAx>
      <c:valAx>
        <c:axId val="5139736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25"/>
          <c:w val="0.84125"/>
          <c:h val="0.76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'MECY5.5'!$C$6:$C$11</c:f>
              <c:numCache/>
            </c:numRef>
          </c:xVal>
          <c:yVal>
            <c:numRef>
              <c:f>'MECY5.5'!$D$6:$D$11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59923075"/>
        <c:axId val="2436764"/>
      </c:scatterChart>
      <c:valAx>
        <c:axId val="5992307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 val="autoZero"/>
        <c:crossBetween val="midCat"/>
        <c:dispUnits/>
        <c:majorUnit val="64"/>
        <c:minorUnit val="32"/>
      </c:valAx>
      <c:valAx>
        <c:axId val="243676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2307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(PECY5.5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75"/>
          <c:w val="0.841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'MECY5.5'!$T$6:$T$11</c:f>
              <c:numCache/>
            </c:numRef>
          </c:xVal>
          <c:yVal>
            <c:numRef>
              <c:f>'MECY5.5'!$U$6:$U$11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'MECY5.5'!$C$6:$C$11</c:f>
              <c:numCache/>
            </c:numRef>
          </c:xVal>
          <c:yVal>
            <c:numRef>
              <c:f>'MECY5.5'!$F$6:$F$11</c:f>
              <c:numCache/>
            </c:numRef>
          </c:yVal>
          <c:smooth val="0"/>
        </c:ser>
        <c:axId val="21930877"/>
        <c:axId val="63160166"/>
      </c:scatterChart>
      <c:valAx>
        <c:axId val="21930877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 val="autoZero"/>
        <c:crossBetween val="midCat"/>
        <c:dispUnits/>
        <c:majorUnit val="64"/>
        <c:minorUnit val="32"/>
      </c:valAx>
      <c:valAx>
        <c:axId val="6316016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MECY5.5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30877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(PECY7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MEPCY7!$C$6:$C$11</c:f>
              <c:numCache/>
            </c:numRef>
          </c:xVal>
          <c:yVal>
            <c:numRef>
              <c:f>MEPCY7!$D$6:$D$11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31570583"/>
        <c:axId val="15699792"/>
      </c:scatterChart>
      <c:valAx>
        <c:axId val="3157058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 val="autoZero"/>
        <c:crossBetween val="midCat"/>
        <c:dispUnits/>
        <c:majorUnit val="64"/>
        <c:minorUnit val="32"/>
      </c:valAx>
      <c:valAx>
        <c:axId val="1569979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MEPECY7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7058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MEPCY7!$T$6:$T$11</c:f>
              <c:numCache/>
            </c:numRef>
          </c:xVal>
          <c:yVal>
            <c:numRef>
              <c:f>MEPCY7!$U$6:$U$11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MEPCY7!$C$6:$C$11</c:f>
              <c:numCache/>
            </c:numRef>
          </c:xVal>
          <c:yVal>
            <c:numRef>
              <c:f>MEPCY7!$F$6:$F$11</c:f>
              <c:numCache/>
            </c:numRef>
          </c:yVal>
          <c:smooth val="0"/>
        </c:ser>
        <c:axId val="7080401"/>
        <c:axId val="63723610"/>
      </c:scatterChart>
      <c:valAx>
        <c:axId val="708040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 val="autoZero"/>
        <c:crossBetween val="midCat"/>
        <c:dispUnits/>
        <c:majorUnit val="64"/>
        <c:minorUnit val="32"/>
      </c:valAx>
      <c:valAx>
        <c:axId val="6372361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MEPCY7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MEAP!$C$6:$C$11</c:f>
              <c:numCache/>
            </c:numRef>
          </c:xVal>
          <c:yVal>
            <c:numRef>
              <c:f>MEAP!$D$6:$D$11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36641579"/>
        <c:axId val="61338756"/>
      </c:scatterChart>
      <c:valAx>
        <c:axId val="3664157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 val="autoZero"/>
        <c:crossBetween val="midCat"/>
        <c:dispUnits/>
        <c:majorUnit val="64"/>
        <c:minorUnit val="32"/>
      </c:valAx>
      <c:valAx>
        <c:axId val="6133875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MEAP!$T$6:$T$11</c:f>
              <c:numCache/>
            </c:numRef>
          </c:xVal>
          <c:yVal>
            <c:numRef>
              <c:f>MEAP!$U$6:$U$11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MEAP!$C$6:$C$11</c:f>
              <c:numCache/>
            </c:numRef>
          </c:xVal>
          <c:yVal>
            <c:numRef>
              <c:f>MEAP!$F$6:$F$11</c:f>
              <c:numCache/>
            </c:numRef>
          </c:yVal>
          <c:smooth val="0"/>
        </c:ser>
        <c:axId val="15177893"/>
        <c:axId val="2383310"/>
      </c:scatterChart>
      <c:valAx>
        <c:axId val="1517789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 val="autoZero"/>
        <c:crossBetween val="midCat"/>
        <c:dispUnits/>
        <c:majorUnit val="64"/>
        <c:minorUnit val="32"/>
      </c:valAx>
      <c:valAx>
        <c:axId val="238331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MEAP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789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6"/>
          <c:w val="0.84225"/>
          <c:h val="0.76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MEA700!$C$6:$C$11</c:f>
              <c:numCache/>
            </c:numRef>
          </c:xVal>
          <c:yVal>
            <c:numRef>
              <c:f>MEA700!$D$6:$D$11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21449791"/>
        <c:axId val="58830392"/>
      </c:scatterChart>
      <c:valAx>
        <c:axId val="2144979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 val="autoZero"/>
        <c:crossBetween val="midCat"/>
        <c:dispUnits/>
        <c:majorUnit val="64"/>
        <c:minorUnit val="32"/>
      </c:valAx>
      <c:valAx>
        <c:axId val="5883039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4979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(Pacific Blue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MEPB!$T$6:$T$11</c:f>
              <c:numCache/>
            </c:numRef>
          </c:xVal>
          <c:yVal>
            <c:numRef>
              <c:f>MEPB!$U$6:$U$11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MEPB!$C$6:$C$11</c:f>
              <c:numCache/>
            </c:numRef>
          </c:xVal>
          <c:yVal>
            <c:numRef>
              <c:f>MEPB!$F$6:$F$11</c:f>
              <c:numCache/>
            </c:numRef>
          </c:yVal>
          <c:smooth val="0"/>
        </c:ser>
        <c:axId val="7213061"/>
        <c:axId val="64917550"/>
      </c:scatterChart>
      <c:valAx>
        <c:axId val="72130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 val="autoZero"/>
        <c:crossBetween val="midCat"/>
        <c:dispUnits/>
        <c:majorUnit val="64"/>
        <c:minorUnit val="32"/>
      </c:valAx>
      <c:valAx>
        <c:axId val="6491755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MEPB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1306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700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5"/>
          <c:w val="0.846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MEA700!$T$6:$T$11</c:f>
              <c:numCache/>
            </c:numRef>
          </c:xVal>
          <c:yVal>
            <c:numRef>
              <c:f>MEA700!$U$6:$U$11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MEA700!$C$6:$C$11</c:f>
              <c:numCache/>
            </c:numRef>
          </c:xVal>
          <c:yVal>
            <c:numRef>
              <c:f>MEA700!$F$6:$F$11</c:f>
              <c:numCache/>
            </c:numRef>
          </c:yVal>
          <c:smooth val="0"/>
        </c:ser>
        <c:axId val="59711481"/>
        <c:axId val="532418"/>
      </c:scatterChart>
      <c:valAx>
        <c:axId val="5971148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 val="autoZero"/>
        <c:crossBetween val="midCat"/>
        <c:dispUnits/>
        <c:majorUnit val="64"/>
        <c:minorUnit val="32"/>
      </c:valAx>
      <c:valAx>
        <c:axId val="53241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MEA700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148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75"/>
          <c:y val="0.14625"/>
          <c:w val="0.84025"/>
          <c:h val="0.7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MEA750!$C$6:$C$11</c:f>
              <c:numCache/>
            </c:numRef>
          </c:xVal>
          <c:yVal>
            <c:numRef>
              <c:f>MEA750!$D$6:$D$11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4791763"/>
        <c:axId val="43125868"/>
      </c:scatterChart>
      <c:valAx>
        <c:axId val="479176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 val="autoZero"/>
        <c:crossBetween val="midCat"/>
        <c:dispUnits/>
        <c:majorUnit val="64"/>
        <c:minorUnit val="32"/>
      </c:valAx>
      <c:valAx>
        <c:axId val="4312586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176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(APC-Alexa 750 Channel)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43"/>
          <c:w val="0.845"/>
          <c:h val="0.7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MEA750!$T$6:$T$11</c:f>
              <c:numCache/>
            </c:numRef>
          </c:xVal>
          <c:yVal>
            <c:numRef>
              <c:f>MEA750!$U$6:$U$11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MEA750!$C$6:$C$11</c:f>
              <c:numCache/>
            </c:numRef>
          </c:xVal>
          <c:yVal>
            <c:numRef>
              <c:f>MEA750!$F$6:$F$11</c:f>
              <c:numCache/>
            </c:numRef>
          </c:yVal>
          <c:smooth val="0"/>
        </c:ser>
        <c:axId val="52588493"/>
        <c:axId val="3534390"/>
      </c:scatterChart>
      <c:valAx>
        <c:axId val="52588493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390"/>
        <c:crosses val="autoZero"/>
        <c:crossBetween val="midCat"/>
        <c:dispUnits/>
        <c:majorUnit val="64"/>
        <c:minorUnit val="32"/>
      </c:valAx>
      <c:valAx>
        <c:axId val="3534390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MEA750 Relative Values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88493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MEKO!$C$6:$C$11</c:f>
              <c:numCache/>
            </c:numRef>
          </c:xVal>
          <c:yVal>
            <c:numRef>
              <c:f>MEKO!$D$6:$D$11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47387039"/>
        <c:axId val="23830168"/>
      </c:scatterChart>
      <c:valAx>
        <c:axId val="4738703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 val="autoZero"/>
        <c:crossBetween val="midCat"/>
        <c:dispUnits/>
        <c:majorUnit val="64"/>
        <c:minorUnit val="32"/>
      </c:valAx>
      <c:valAx>
        <c:axId val="2383016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8703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(Krome Orange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MEKO!$T$6:$T$11</c:f>
              <c:numCache/>
            </c:numRef>
          </c:xVal>
          <c:yVal>
            <c:numRef>
              <c:f>MEKO!$U$6:$U$11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MEKO!$C$6:$C$11</c:f>
              <c:numCache/>
            </c:numRef>
          </c:xVal>
          <c:yVal>
            <c:numRef>
              <c:f>MEKO!$F$6:$F$11</c:f>
              <c:numCache/>
            </c:numRef>
          </c:yVal>
          <c:smooth val="0"/>
        </c:ser>
        <c:axId val="13144921"/>
        <c:axId val="51195426"/>
      </c:scatterChart>
      <c:valAx>
        <c:axId val="1314492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 val="autoZero"/>
        <c:crossBetween val="midCat"/>
        <c:dispUnits/>
        <c:majorUnit val="64"/>
        <c:minorUnit val="32"/>
      </c:valAx>
      <c:valAx>
        <c:axId val="5119542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MEKO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492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5"/>
          <c:w val="0.857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MEFL!$C$6:$C$11</c:f>
              <c:numCache/>
            </c:numRef>
          </c:xVal>
          <c:yVal>
            <c:numRef>
              <c:f>MEFL!$D$6:$D$11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58105651"/>
        <c:axId val="53188812"/>
      </c:scatterChart>
      <c:valAx>
        <c:axId val="5810565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 val="autoZero"/>
        <c:crossBetween val="midCat"/>
        <c:dispUnits/>
        <c:majorUnit val="64"/>
        <c:minorUnit val="32"/>
      </c:valAx>
      <c:valAx>
        <c:axId val="5318881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565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(FITC Channel)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75"/>
          <c:w val="0.841"/>
          <c:h val="0.76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MEFL!$T$6:$T$11</c:f>
              <c:numCache/>
            </c:numRef>
          </c:xVal>
          <c:yVal>
            <c:numRef>
              <c:f>MEFL!$U$6:$U$11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MEFL!$C$6:$C$11</c:f>
              <c:numCache/>
            </c:numRef>
          </c:xVal>
          <c:yVal>
            <c:numRef>
              <c:f>MEFL!$F$6:$F$11</c:f>
              <c:numCache/>
            </c:numRef>
          </c:yVal>
          <c:smooth val="0"/>
        </c:ser>
        <c:axId val="8937261"/>
        <c:axId val="13326486"/>
      </c:scatterChart>
      <c:valAx>
        <c:axId val="893726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 val="autoZero"/>
        <c:crossBetween val="midCat"/>
        <c:dispUnits/>
        <c:majorUnit val="64"/>
        <c:minorUnit val="32"/>
      </c:valAx>
      <c:valAx>
        <c:axId val="13326486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MEFL Relative Values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37261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4525"/>
          <c:w val="0.8425"/>
          <c:h val="0.7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MEPE!$C$6:$C$11</c:f>
              <c:numCache/>
            </c:numRef>
          </c:xVal>
          <c:yVal>
            <c:numRef>
              <c:f>MEPE!$D$6:$D$11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52829511"/>
        <c:axId val="5703552"/>
      </c:scatterChart>
      <c:valAx>
        <c:axId val="52829511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 val="autoZero"/>
        <c:crossBetween val="midCat"/>
        <c:dispUnits/>
        <c:majorUnit val="64"/>
        <c:minorUnit val="32"/>
      </c:valAx>
      <c:valAx>
        <c:axId val="5703552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29511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4425"/>
          <c:w val="0.846"/>
          <c:h val="0.77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</c:trendlineLbl>
          </c:trendline>
          <c:xVal>
            <c:numRef>
              <c:f>MEPE!$T$6:$T$11</c:f>
              <c:numCache/>
            </c:numRef>
          </c:xVal>
          <c:yVal>
            <c:numRef>
              <c:f>MEPE!$U$6:$U$11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MEPE!$C$6:$C$11</c:f>
              <c:numCache/>
            </c:numRef>
          </c:xVal>
          <c:yVal>
            <c:numRef>
              <c:f>MEPE!$F$6:$F$11</c:f>
              <c:numCache/>
            </c:numRef>
          </c:yVal>
          <c:smooth val="0"/>
        </c:ser>
        <c:axId val="51331969"/>
        <c:axId val="59334538"/>
      </c:scatterChart>
      <c:valAx>
        <c:axId val="51331969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 val="autoZero"/>
        <c:crossBetween val="midCat"/>
        <c:dispUnits/>
        <c:majorUnit val="64"/>
        <c:minorUnit val="32"/>
      </c:valAx>
      <c:valAx>
        <c:axId val="59334538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MEPE Relative Values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31969"/>
        <c:crossesAt val="256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SPHERO CALIBRATION GRAPH
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(ECD Channel)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25"/>
          <c:y val="0.14675"/>
          <c:w val="0.8405"/>
          <c:h val="0.77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METR!$C$6:$C$11</c:f>
              <c:numCache/>
            </c:numRef>
          </c:xVal>
          <c:yVal>
            <c:numRef>
              <c:f>METR!$D$6:$D$11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METR!$C$6:$C$11</c:f>
              <c:numCache/>
            </c:numRef>
          </c:xVal>
          <c:yVal>
            <c:numRef>
              <c:f>METR!$F$6:$F$11</c:f>
              <c:numCache/>
            </c:numRef>
          </c:yVal>
          <c:smooth val="0"/>
        </c:ser>
        <c:axId val="64248795"/>
        <c:axId val="41368244"/>
      </c:scatterChart>
      <c:valAx>
        <c:axId val="64248795"/>
        <c:scaling>
          <c:orientation val="minMax"/>
          <c:max val="2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CHANNEL NUMBER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 val="autoZero"/>
        <c:crossBetween val="midCat"/>
        <c:dispUnits/>
        <c:majorUnit val="64"/>
        <c:minorUnit val="32"/>
      </c:valAx>
      <c:valAx>
        <c:axId val="41368244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MEPTR Relative Values</a:t>
                </a:r>
              </a:p>
            </c:rich>
          </c:tx>
          <c:layout>
            <c:manualLayout>
              <c:xMode val="factor"/>
              <c:yMode val="factor"/>
              <c:x val="-0.024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48795"/>
        <c:crosses val="autoZero"/>
        <c:crossBetween val="midCat"/>
        <c:dispUnits/>
        <c:majorUnit val="100"/>
        <c:minorUnit val="10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9525</xdr:rowOff>
    </xdr:from>
    <xdr:to>
      <xdr:col>8</xdr:col>
      <xdr:colOff>9525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3257550"/>
        <a:ext cx="57150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24</xdr:col>
      <xdr:colOff>838200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782300" y="3257550"/>
        <a:ext cx="5476875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8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3267075"/>
        <a:ext cx="5381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9525</xdr:rowOff>
    </xdr:from>
    <xdr:to>
      <xdr:col>25</xdr:col>
      <xdr:colOff>0</xdr:colOff>
      <xdr:row>45</xdr:row>
      <xdr:rowOff>19050</xdr:rowOff>
    </xdr:to>
    <xdr:graphicFrame>
      <xdr:nvGraphicFramePr>
        <xdr:cNvPr id="2" name="Chart 8"/>
        <xdr:cNvGraphicFramePr/>
      </xdr:nvGraphicFramePr>
      <xdr:xfrm>
        <a:off x="10467975" y="3257550"/>
        <a:ext cx="54959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</xdr:rowOff>
    </xdr:from>
    <xdr:to>
      <xdr:col>7</xdr:col>
      <xdr:colOff>876300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0" y="3257550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24</xdr:col>
      <xdr:colOff>876300</xdr:colOff>
      <xdr:row>45</xdr:row>
      <xdr:rowOff>28575</xdr:rowOff>
    </xdr:to>
    <xdr:graphicFrame>
      <xdr:nvGraphicFramePr>
        <xdr:cNvPr id="2" name="Chart 9"/>
        <xdr:cNvGraphicFramePr/>
      </xdr:nvGraphicFramePr>
      <xdr:xfrm>
        <a:off x="10563225" y="3248025"/>
        <a:ext cx="5514975" cy="4838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8</xdr:col>
      <xdr:colOff>9525</xdr:colOff>
      <xdr:row>44</xdr:row>
      <xdr:rowOff>161925</xdr:rowOff>
    </xdr:to>
    <xdr:graphicFrame>
      <xdr:nvGraphicFramePr>
        <xdr:cNvPr id="1" name="Chart 1"/>
        <xdr:cNvGraphicFramePr/>
      </xdr:nvGraphicFramePr>
      <xdr:xfrm>
        <a:off x="9525" y="3209925"/>
        <a:ext cx="54959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17</xdr:row>
      <xdr:rowOff>0</xdr:rowOff>
    </xdr:from>
    <xdr:to>
      <xdr:col>25</xdr:col>
      <xdr:colOff>0</xdr:colOff>
      <xdr:row>44</xdr:row>
      <xdr:rowOff>152400</xdr:rowOff>
    </xdr:to>
    <xdr:graphicFrame>
      <xdr:nvGraphicFramePr>
        <xdr:cNvPr id="2" name="Chart 8"/>
        <xdr:cNvGraphicFramePr/>
      </xdr:nvGraphicFramePr>
      <xdr:xfrm>
        <a:off x="10620375" y="3200400"/>
        <a:ext cx="549592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34">
      <selection activeCell="J54" sqref="J54:J59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82</v>
      </c>
      <c r="E5" s="3" t="s">
        <v>83</v>
      </c>
      <c r="F5" s="3" t="s">
        <v>13</v>
      </c>
      <c r="G5" s="7" t="s">
        <v>10</v>
      </c>
      <c r="H5" s="4" t="s">
        <v>84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82</v>
      </c>
      <c r="V5" s="3" t="s">
        <v>83</v>
      </c>
      <c r="W5" s="3" t="s">
        <v>13</v>
      </c>
      <c r="X5" s="7" t="s">
        <v>10</v>
      </c>
      <c r="Y5" s="4" t="s">
        <v>84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124.75007245511962</v>
      </c>
      <c r="D6" s="60"/>
      <c r="E6" s="16"/>
      <c r="F6" s="16">
        <f aca="true" t="shared" si="0" ref="F6:F11">H$13*C6+H$14</f>
        <v>2.0874092905074946</v>
      </c>
      <c r="G6" s="35"/>
      <c r="H6" s="38">
        <f aca="true" t="shared" si="1" ref="H6:H11">10^F6</f>
        <v>122.29516589534079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85</v>
      </c>
      <c r="S6" s="9">
        <v>1</v>
      </c>
      <c r="T6" s="72">
        <f aca="true" t="shared" si="2" ref="T6:T11">M50</f>
        <v>0</v>
      </c>
      <c r="U6" s="103">
        <f aca="true" t="shared" si="3" ref="U6:U11">O50</f>
        <v>0.31466009809877554</v>
      </c>
      <c r="V6" s="16">
        <f aca="true" t="shared" si="4" ref="V6:V11">LOG10(U6)</f>
        <v>-0.5021583262771996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164.01572871521918</v>
      </c>
      <c r="D7" s="103">
        <v>798.891039008882</v>
      </c>
      <c r="E7" s="16">
        <f>LOG10(D7)</f>
        <v>2.902487549796955</v>
      </c>
      <c r="F7" s="16">
        <f t="shared" si="0"/>
        <v>2.9024875497969553</v>
      </c>
      <c r="G7" s="35">
        <f>((ABS(F7-E7))/F7)*10</f>
        <v>1.5300296805101853E-15</v>
      </c>
      <c r="H7" s="38">
        <f t="shared" si="1"/>
        <v>798.8910390088827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-0.5021583262771996</v>
      </c>
      <c r="P7" s="62">
        <f aca="true" t="shared" si="9" ref="P7:P18">10^O7</f>
        <v>0.31466009809877554</v>
      </c>
      <c r="S7" s="9">
        <v>2</v>
      </c>
      <c r="T7" s="72">
        <f t="shared" si="2"/>
        <v>0</v>
      </c>
      <c r="U7" s="103">
        <f t="shared" si="3"/>
        <v>0.31466009809877554</v>
      </c>
      <c r="V7" s="16">
        <f t="shared" si="4"/>
        <v>-0.5021583262771996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20" t="s">
        <v>85</v>
      </c>
    </row>
    <row r="8" spans="2:30" ht="13.5" thickBot="1">
      <c r="B8" s="9">
        <v>3</v>
      </c>
      <c r="C8" s="111">
        <v>185.99799429635914</v>
      </c>
      <c r="D8" s="103">
        <v>2284.5275921311386</v>
      </c>
      <c r="E8" s="16">
        <f>LOG10(D8)</f>
        <v>3.3587964077574197</v>
      </c>
      <c r="F8" s="16">
        <f t="shared" si="0"/>
        <v>3.3587964077574197</v>
      </c>
      <c r="G8" s="35">
        <f>((ABS(F8-E8))/F8)*10</f>
        <v>0</v>
      </c>
      <c r="H8" s="38">
        <f t="shared" si="1"/>
        <v>2284.527592131141</v>
      </c>
      <c r="J8" s="49" t="s">
        <v>20</v>
      </c>
      <c r="K8" s="50" t="s">
        <v>21</v>
      </c>
      <c r="L8" s="19"/>
      <c r="M8" s="71"/>
      <c r="N8" s="111"/>
      <c r="O8" s="21">
        <f t="shared" si="8"/>
        <v>-0.5021583262771996</v>
      </c>
      <c r="P8" s="62">
        <f t="shared" si="9"/>
        <v>0.31466009809877554</v>
      </c>
      <c r="S8" s="9">
        <v>3</v>
      </c>
      <c r="T8" s="72">
        <f t="shared" si="2"/>
        <v>0</v>
      </c>
      <c r="U8" s="103">
        <f t="shared" si="3"/>
        <v>0.31466009809877554</v>
      </c>
      <c r="V8" s="16">
        <f t="shared" si="4"/>
        <v>-0.5021583262771996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208.15324150449155</v>
      </c>
      <c r="D9" s="103">
        <v>6587.126838942094</v>
      </c>
      <c r="E9" s="16">
        <f>LOG10(D9)</f>
        <v>3.8186960261137903</v>
      </c>
      <c r="F9" s="16">
        <f t="shared" si="0"/>
        <v>3.818696026113791</v>
      </c>
      <c r="G9" s="35">
        <f>((ABS(F9-E9))/F9)*10</f>
        <v>2.325868342560919E-15</v>
      </c>
      <c r="H9" s="38">
        <f t="shared" si="1"/>
        <v>6587.126838942106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-0.5021583262771996</v>
      </c>
      <c r="P9" s="62">
        <f t="shared" si="9"/>
        <v>0.31466009809877554</v>
      </c>
      <c r="S9" s="9">
        <v>4</v>
      </c>
      <c r="T9" s="72">
        <f t="shared" si="2"/>
        <v>0</v>
      </c>
      <c r="U9" s="103">
        <f t="shared" si="3"/>
        <v>0.31466009809877554</v>
      </c>
      <c r="V9" s="16">
        <f t="shared" si="4"/>
        <v>-0.5021583262771996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229.38393979891944</v>
      </c>
      <c r="D10" s="103">
        <v>18172.04554066125</v>
      </c>
      <c r="E10" s="16">
        <f>LOG10(D10)</f>
        <v>4.259403816522134</v>
      </c>
      <c r="F10" s="16">
        <f t="shared" si="0"/>
        <v>4.259403816522134</v>
      </c>
      <c r="G10" s="35">
        <f>((ABS(F10-E10))/F10)*10</f>
        <v>0</v>
      </c>
      <c r="H10" s="38">
        <f t="shared" si="1"/>
        <v>18172.04554066128</v>
      </c>
      <c r="J10" s="58"/>
      <c r="K10" s="1">
        <f t="shared" si="12"/>
        <v>0</v>
      </c>
      <c r="L10" s="19"/>
      <c r="M10" s="71"/>
      <c r="N10" s="111"/>
      <c r="O10" s="21">
        <f t="shared" si="8"/>
        <v>-0.5021583262771996</v>
      </c>
      <c r="P10" s="62">
        <f t="shared" si="9"/>
        <v>0.31466009809877554</v>
      </c>
      <c r="S10" s="9">
        <v>5</v>
      </c>
      <c r="T10" s="72">
        <f t="shared" si="2"/>
        <v>0</v>
      </c>
      <c r="U10" s="103">
        <f t="shared" si="3"/>
        <v>0.31466009809877554</v>
      </c>
      <c r="V10" s="16">
        <f t="shared" si="4"/>
        <v>-0.5021583262771996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242.66201109011223</v>
      </c>
      <c r="D11" s="138">
        <v>34279.195255200226</v>
      </c>
      <c r="E11" s="16">
        <f>LOG10(D11)</f>
        <v>4.5350306177923425</v>
      </c>
      <c r="F11" s="16">
        <f t="shared" si="0"/>
        <v>4.5350306177923425</v>
      </c>
      <c r="G11" s="35">
        <f>((ABS(F11-E11))/F11)*10</f>
        <v>0</v>
      </c>
      <c r="H11" s="38">
        <f t="shared" si="1"/>
        <v>34279.195255200226</v>
      </c>
      <c r="J11" s="58"/>
      <c r="K11" s="1">
        <f t="shared" si="12"/>
        <v>0</v>
      </c>
      <c r="L11" s="19"/>
      <c r="M11" s="71"/>
      <c r="N11" s="111"/>
      <c r="O11" s="21">
        <f t="shared" si="8"/>
        <v>-0.5021583262771996</v>
      </c>
      <c r="P11" s="62">
        <f t="shared" si="9"/>
        <v>0.31466009809877554</v>
      </c>
      <c r="S11" s="9">
        <v>6</v>
      </c>
      <c r="T11" s="72">
        <f t="shared" si="2"/>
        <v>0</v>
      </c>
      <c r="U11" s="103">
        <f t="shared" si="3"/>
        <v>0.31466009809877554</v>
      </c>
      <c r="V11" s="16">
        <f t="shared" si="4"/>
        <v>-0.5021583262771996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7.711796046142208E-16</v>
      </c>
      <c r="J12" s="58"/>
      <c r="K12" s="1">
        <f t="shared" si="12"/>
        <v>0</v>
      </c>
      <c r="L12" s="19"/>
      <c r="M12" s="71"/>
      <c r="N12" s="111"/>
      <c r="O12" s="21">
        <f t="shared" si="8"/>
        <v>-0.5021583262771996</v>
      </c>
      <c r="P12" s="62">
        <f t="shared" si="9"/>
        <v>0.31466009809877554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0.020758044992048585</v>
      </c>
      <c r="J13" s="58"/>
      <c r="K13" s="1">
        <f t="shared" si="12"/>
        <v>0</v>
      </c>
      <c r="L13" s="19"/>
      <c r="M13" s="71"/>
      <c r="N13" s="111"/>
      <c r="O13" s="21">
        <f t="shared" si="8"/>
        <v>-0.5021583262771996</v>
      </c>
      <c r="P13" s="62">
        <f t="shared" si="9"/>
        <v>0.31466009809877554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-0.5021583262771996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-0.5021583262771996</v>
      </c>
      <c r="P14" s="62">
        <f t="shared" si="9"/>
        <v>0.31466009809877554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0.9999999999999996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-0.5021583262771996</v>
      </c>
      <c r="P15" s="62">
        <f t="shared" si="9"/>
        <v>0.31466009809877554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-0.5021583262771996</v>
      </c>
      <c r="P16" s="62">
        <f t="shared" si="9"/>
        <v>0.31466009809877554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-0.5021583262771996</v>
      </c>
      <c r="P17" s="62">
        <f t="shared" si="9"/>
        <v>0.31466009809877554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-0.5021583262771996</v>
      </c>
      <c r="P18" s="62">
        <f t="shared" si="9"/>
        <v>0.31466009809877554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86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85</v>
      </c>
      <c r="P38" s="93" t="s">
        <v>87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0.31466009809877554</v>
      </c>
      <c r="P39" s="107">
        <f>O39/N39</f>
        <v>0.31466009809877554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0.31466009809877554</v>
      </c>
      <c r="P40" s="107">
        <f>O40/N40</f>
        <v>0.31466009809877554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0.31466009809877554</v>
      </c>
      <c r="P41" s="107">
        <f>O41/N41</f>
        <v>0.31466009809877554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0.31466009809877554</v>
      </c>
      <c r="P42" s="107">
        <f>O42/N42</f>
        <v>0.31466009809877554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0.31466009809877554</v>
      </c>
      <c r="P43" s="107">
        <f>O43/N43</f>
        <v>0.31466009809877554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88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0.31466009809877554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0.31466009809877554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0.31466009809877554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0.31466009809877554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0.31466009809877554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0.31466009809877554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3">
      <selection activeCell="J54" sqref="J54:J59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115</v>
      </c>
      <c r="E5" s="131" t="s">
        <v>116</v>
      </c>
      <c r="F5" s="3" t="s">
        <v>13</v>
      </c>
      <c r="G5" s="7" t="s">
        <v>10</v>
      </c>
      <c r="H5" s="132" t="s">
        <v>117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115</v>
      </c>
      <c r="V5" s="131" t="s">
        <v>116</v>
      </c>
      <c r="W5" s="3" t="s">
        <v>13</v>
      </c>
      <c r="X5" s="7" t="s">
        <v>10</v>
      </c>
      <c r="Y5" s="132" t="s">
        <v>117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62.46851445729793</v>
      </c>
      <c r="D6" s="60"/>
      <c r="E6" s="16"/>
      <c r="F6" s="16">
        <f>H$13*C6+H$14</f>
        <v>1.9187318256520034</v>
      </c>
      <c r="G6" s="70"/>
      <c r="H6" s="38">
        <f aca="true" t="shared" si="0" ref="H6:H11">10^F6</f>
        <v>82.93384976102678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118</v>
      </c>
      <c r="Q6" s="19"/>
      <c r="S6" s="9">
        <v>1</v>
      </c>
      <c r="T6" s="72">
        <f aca="true" t="shared" si="1" ref="T6:T11">M50</f>
        <v>0</v>
      </c>
      <c r="U6" s="103">
        <f aca="true" t="shared" si="2" ref="U6:U11">O50</f>
        <v>4.166341232378018</v>
      </c>
      <c r="V6" s="16">
        <f aca="true" t="shared" si="3" ref="V6:V11">LOG10(U6)</f>
        <v>0.6197548367278803</v>
      </c>
      <c r="W6" s="16" t="e">
        <f aca="true" t="shared" si="4" ref="W6:W11">Y$13*T6+Y$14</f>
        <v>#DIV/0!</v>
      </c>
      <c r="X6" s="70" t="e">
        <f aca="true" t="shared" si="5" ref="X6:X11">((ABS(W6-V6))/W6)*10</f>
        <v>#DIV/0!</v>
      </c>
      <c r="Y6" s="38" t="e">
        <f aca="true" t="shared" si="6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159.5873116598297</v>
      </c>
      <c r="D7" s="103">
        <v>8674.221542389916</v>
      </c>
      <c r="E7" s="16">
        <f>LOG10(D7)</f>
        <v>3.938230509974233</v>
      </c>
      <c r="F7" s="16">
        <f>H$13*C7+H$14</f>
        <v>3.938230509974232</v>
      </c>
      <c r="G7" s="70">
        <f>((ABS(F7-E7))/F7)*10</f>
        <v>2.255272812118701E-15</v>
      </c>
      <c r="H7" s="38">
        <f t="shared" si="0"/>
        <v>8674.221542389916</v>
      </c>
      <c r="I7" s="29"/>
      <c r="J7" s="47" t="s">
        <v>25</v>
      </c>
      <c r="K7" s="48"/>
      <c r="L7" s="19"/>
      <c r="M7" s="71"/>
      <c r="N7" s="112"/>
      <c r="O7" s="21">
        <f>H$13*N7+H$14</f>
        <v>0.6197548367278802</v>
      </c>
      <c r="P7" s="63">
        <f aca="true" t="shared" si="7" ref="P7:P18">10^O7</f>
        <v>4.166341232378018</v>
      </c>
      <c r="Q7" s="19"/>
      <c r="S7" s="9">
        <v>2</v>
      </c>
      <c r="T7" s="72">
        <f t="shared" si="1"/>
        <v>0</v>
      </c>
      <c r="U7" s="103">
        <f t="shared" si="2"/>
        <v>4.166341232378018</v>
      </c>
      <c r="V7" s="16">
        <f t="shared" si="3"/>
        <v>0.6197548367278803</v>
      </c>
      <c r="W7" s="16" t="e">
        <f t="shared" si="4"/>
        <v>#DIV/0!</v>
      </c>
      <c r="X7" s="70" t="e">
        <f t="shared" si="5"/>
        <v>#DIV/0!</v>
      </c>
      <c r="Y7" s="38" t="e">
        <f t="shared" si="6"/>
        <v>#DIV/0!</v>
      </c>
      <c r="AA7" s="20" t="s">
        <v>51</v>
      </c>
      <c r="AB7" s="104" t="s">
        <v>22</v>
      </c>
      <c r="AC7" s="104" t="s">
        <v>23</v>
      </c>
      <c r="AD7" s="137" t="s">
        <v>118</v>
      </c>
    </row>
    <row r="8" spans="2:30" ht="13.5" thickBot="1">
      <c r="B8" s="9">
        <v>3</v>
      </c>
      <c r="C8" s="112">
        <v>185.80248932937047</v>
      </c>
      <c r="D8" s="103">
        <v>30433.48771035426</v>
      </c>
      <c r="E8" s="16">
        <f>LOG10(D8)</f>
        <v>4.483351725823999</v>
      </c>
      <c r="F8" s="16">
        <f>H$13*C8+H$14</f>
        <v>4.483351725823999</v>
      </c>
      <c r="G8" s="70">
        <f>((ABS(F8-E8))/F8)*10</f>
        <v>0</v>
      </c>
      <c r="H8" s="38">
        <f t="shared" si="0"/>
        <v>30433.48771035426</v>
      </c>
      <c r="I8" s="30"/>
      <c r="J8" s="49" t="s">
        <v>20</v>
      </c>
      <c r="K8" s="50" t="s">
        <v>21</v>
      </c>
      <c r="L8" s="19"/>
      <c r="M8" s="71"/>
      <c r="N8" s="112"/>
      <c r="O8" s="21">
        <f>H$13*N8+H$14</f>
        <v>0.6197548367278802</v>
      </c>
      <c r="P8" s="63">
        <f t="shared" si="7"/>
        <v>4.166341232378018</v>
      </c>
      <c r="Q8" s="19"/>
      <c r="S8" s="9">
        <v>3</v>
      </c>
      <c r="T8" s="72">
        <f t="shared" si="1"/>
        <v>0</v>
      </c>
      <c r="U8" s="103">
        <f t="shared" si="2"/>
        <v>4.166341232378018</v>
      </c>
      <c r="V8" s="16">
        <f t="shared" si="3"/>
        <v>0.6197548367278803</v>
      </c>
      <c r="W8" s="16" t="e">
        <f t="shared" si="4"/>
        <v>#DIV/0!</v>
      </c>
      <c r="X8" s="70" t="e">
        <f t="shared" si="5"/>
        <v>#DIV/0!</v>
      </c>
      <c r="Y8" s="38" t="e">
        <f t="shared" si="6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207.7412980252695</v>
      </c>
      <c r="D9" s="103">
        <v>87006.09289643023</v>
      </c>
      <c r="E9" s="16">
        <f>LOG10(D9)</f>
        <v>4.93954966662603</v>
      </c>
      <c r="F9" s="16">
        <f>H$13*C9+H$14</f>
        <v>4.93954966662603</v>
      </c>
      <c r="G9" s="70">
        <f>((ABS(F9-E9))/F9)*10</f>
        <v>0</v>
      </c>
      <c r="H9" s="38">
        <f t="shared" si="0"/>
        <v>87006.09289643023</v>
      </c>
      <c r="I9" s="30"/>
      <c r="J9" s="51"/>
      <c r="K9" s="52">
        <f aca="true" t="shared" si="10" ref="K9:K16">J9/4</f>
        <v>0</v>
      </c>
      <c r="L9" s="19"/>
      <c r="M9" s="71"/>
      <c r="N9" s="112"/>
      <c r="O9" s="21">
        <f>H$13*N9+H$14</f>
        <v>0.6197548367278802</v>
      </c>
      <c r="P9" s="63">
        <f t="shared" si="7"/>
        <v>4.166341232378018</v>
      </c>
      <c r="Q9" s="19"/>
      <c r="S9" s="9">
        <v>4</v>
      </c>
      <c r="T9" s="72">
        <f t="shared" si="1"/>
        <v>0</v>
      </c>
      <c r="U9" s="103">
        <f t="shared" si="2"/>
        <v>4.166341232378018</v>
      </c>
      <c r="V9" s="16">
        <f t="shared" si="3"/>
        <v>0.6197548367278803</v>
      </c>
      <c r="W9" s="16" t="e">
        <f t="shared" si="4"/>
        <v>#DIV/0!</v>
      </c>
      <c r="X9" s="70" t="e">
        <f t="shared" si="5"/>
        <v>#DIV/0!</v>
      </c>
      <c r="Y9" s="38" t="e">
        <f t="shared" si="6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231.23006009943083</v>
      </c>
      <c r="D10" s="103">
        <v>267902.95515110355</v>
      </c>
      <c r="E10" s="16">
        <f>LOG10(D10)</f>
        <v>5.427977504197007</v>
      </c>
      <c r="F10" s="16">
        <f>H$13*C10+H$14</f>
        <v>5.427977504197006</v>
      </c>
      <c r="G10" s="70">
        <f>((ABS(F10-E10))/F10)*10</f>
        <v>1.6362971641156772E-15</v>
      </c>
      <c r="H10" s="38">
        <f t="shared" si="0"/>
        <v>267902.95515110355</v>
      </c>
      <c r="I10" s="30"/>
      <c r="J10" s="51"/>
      <c r="K10" s="52">
        <f t="shared" si="10"/>
        <v>0</v>
      </c>
      <c r="L10" s="19"/>
      <c r="M10" s="71"/>
      <c r="N10" s="112"/>
      <c r="O10" s="21">
        <f>H$13*N10+H$14</f>
        <v>0.6197548367278802</v>
      </c>
      <c r="P10" s="63">
        <f t="shared" si="7"/>
        <v>4.166341232378018</v>
      </c>
      <c r="Q10" s="19"/>
      <c r="S10" s="9">
        <v>5</v>
      </c>
      <c r="T10" s="72">
        <f t="shared" si="1"/>
        <v>0</v>
      </c>
      <c r="U10" s="103">
        <f t="shared" si="2"/>
        <v>4.166341232378018</v>
      </c>
      <c r="V10" s="16">
        <f t="shared" si="3"/>
        <v>0.6197548367278803</v>
      </c>
      <c r="W10" s="16" t="e">
        <f t="shared" si="4"/>
        <v>#DIV/0!</v>
      </c>
      <c r="X10" s="70" t="e">
        <f t="shared" si="5"/>
        <v>#DIV/0!</v>
      </c>
      <c r="Y10" s="38" t="e">
        <f t="shared" si="6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9">
        <v>6</v>
      </c>
      <c r="C11" s="112">
        <v>246.7906264276338</v>
      </c>
      <c r="D11" s="138">
        <v>564346.1793341872</v>
      </c>
      <c r="E11" s="16">
        <f>LOG10(D11)</f>
        <v>5.751545589184528</v>
      </c>
      <c r="F11" s="16">
        <f>H$13*C11+H$14</f>
        <v>5.751545589184528</v>
      </c>
      <c r="G11" s="70">
        <f>((ABS(F11-E11))/F11)*10</f>
        <v>0</v>
      </c>
      <c r="H11" s="38">
        <f t="shared" si="0"/>
        <v>564346.1793341872</v>
      </c>
      <c r="I11" s="30"/>
      <c r="J11" s="51"/>
      <c r="K11" s="52">
        <f t="shared" si="10"/>
        <v>0</v>
      </c>
      <c r="L11" s="19"/>
      <c r="M11" s="71"/>
      <c r="N11" s="112"/>
      <c r="O11" s="21">
        <f>H$13*N11+H$14</f>
        <v>0.6197548367278802</v>
      </c>
      <c r="P11" s="63">
        <f t="shared" si="7"/>
        <v>4.166341232378018</v>
      </c>
      <c r="Q11" s="19"/>
      <c r="S11" s="9">
        <v>6</v>
      </c>
      <c r="T11" s="72">
        <f t="shared" si="1"/>
        <v>0</v>
      </c>
      <c r="U11" s="103">
        <f t="shared" si="2"/>
        <v>4.166341232378018</v>
      </c>
      <c r="V11" s="16">
        <f t="shared" si="3"/>
        <v>0.6197548367278803</v>
      </c>
      <c r="W11" s="16" t="e">
        <f t="shared" si="4"/>
        <v>#DIV/0!</v>
      </c>
      <c r="X11" s="70" t="e">
        <f t="shared" si="5"/>
        <v>#DIV/0!</v>
      </c>
      <c r="Y11" s="38" t="e">
        <f t="shared" si="6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51" t="s">
        <v>50</v>
      </c>
      <c r="F12" s="152"/>
      <c r="G12" s="90">
        <f>AVERAGE(G7:G11)</f>
        <v>7.783139952468757E-16</v>
      </c>
      <c r="I12" s="31"/>
      <c r="J12" s="51"/>
      <c r="K12" s="52">
        <f t="shared" si="10"/>
        <v>0</v>
      </c>
      <c r="L12" s="19"/>
      <c r="M12" s="71"/>
      <c r="N12" s="112"/>
      <c r="O12" s="21">
        <f>H$13*N12+H$14</f>
        <v>0.6197548367278802</v>
      </c>
      <c r="P12" s="63">
        <f t="shared" si="7"/>
        <v>4.166341232378018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9" t="s">
        <v>28</v>
      </c>
      <c r="H13" s="74">
        <f>SLOPE(E7:E11,C7:C11)</f>
        <v>0.02079410724281069</v>
      </c>
      <c r="J13" s="51"/>
      <c r="K13" s="52">
        <f t="shared" si="10"/>
        <v>0</v>
      </c>
      <c r="L13" s="19"/>
      <c r="M13" s="71"/>
      <c r="N13" s="112"/>
      <c r="O13" s="21">
        <f aca="true" t="shared" si="11" ref="O7:O18">H$13*N13+H$14</f>
        <v>0.6197548367278802</v>
      </c>
      <c r="P13" s="63">
        <f t="shared" si="7"/>
        <v>4.166341232378018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80" t="s">
        <v>29</v>
      </c>
      <c r="H14" s="76">
        <f>INTERCEPT(E7:E11,C7:C11)</f>
        <v>0.6197548367278802</v>
      </c>
      <c r="I14" s="27"/>
      <c r="J14" s="51"/>
      <c r="K14" s="52">
        <f t="shared" si="10"/>
        <v>0</v>
      </c>
      <c r="L14" s="19"/>
      <c r="M14" s="71"/>
      <c r="N14" s="51"/>
      <c r="O14" s="21">
        <f t="shared" si="11"/>
        <v>0.6197548367278802</v>
      </c>
      <c r="P14" s="63">
        <f t="shared" si="7"/>
        <v>4.166341232378018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81" t="s">
        <v>30</v>
      </c>
      <c r="H15" s="78">
        <f>RSQ(E7:E11,C7:C11)</f>
        <v>1.0000000000000004</v>
      </c>
      <c r="I15" s="27"/>
      <c r="J15" s="51"/>
      <c r="K15" s="52">
        <f t="shared" si="10"/>
        <v>0</v>
      </c>
      <c r="L15" s="19"/>
      <c r="M15" s="71"/>
      <c r="N15" s="51"/>
      <c r="O15" s="21">
        <f t="shared" si="11"/>
        <v>0.6197548367278802</v>
      </c>
      <c r="P15" s="63">
        <f t="shared" si="7"/>
        <v>4.166341232378018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27"/>
      <c r="J16" s="51"/>
      <c r="K16" s="52">
        <f t="shared" si="10"/>
        <v>0</v>
      </c>
      <c r="L16" s="19"/>
      <c r="M16" s="71"/>
      <c r="N16" s="51"/>
      <c r="O16" s="21">
        <f t="shared" si="11"/>
        <v>0.6197548367278802</v>
      </c>
      <c r="P16" s="63">
        <f t="shared" si="7"/>
        <v>4.166341232378018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11"/>
        <v>0.6197548367278802</v>
      </c>
      <c r="P17" s="63">
        <f t="shared" si="7"/>
        <v>4.166341232378018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11"/>
        <v>0.6197548367278802</v>
      </c>
      <c r="P18" s="63">
        <f t="shared" si="7"/>
        <v>4.166341232378018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2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2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2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2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2"/>
        <v>#NUM!</v>
      </c>
      <c r="L28" s="19"/>
      <c r="O28" s="19"/>
      <c r="P28" s="19"/>
    </row>
    <row r="29" spans="10:16" ht="12.75">
      <c r="J29" s="51"/>
      <c r="K29" s="56" t="e">
        <f t="shared" si="12"/>
        <v>#NUM!</v>
      </c>
      <c r="L29" s="19"/>
      <c r="O29" s="19"/>
      <c r="P29" s="19"/>
    </row>
    <row r="30" spans="10:16" ht="12.75">
      <c r="J30" s="51"/>
      <c r="K30" s="56" t="e">
        <f t="shared" si="12"/>
        <v>#NUM!</v>
      </c>
      <c r="L30" s="19"/>
      <c r="O30" s="19"/>
      <c r="P30" s="19"/>
    </row>
    <row r="31" spans="10:16" ht="12.75">
      <c r="J31" s="51"/>
      <c r="K31" s="56" t="e">
        <f t="shared" si="12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119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118</v>
      </c>
      <c r="P38" s="135" t="s">
        <v>120</v>
      </c>
    </row>
    <row r="39" spans="10:16" ht="12.75">
      <c r="J39" s="55"/>
      <c r="K39" s="56" t="e">
        <f aca="true" t="shared" si="13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4.166341232378018</v>
      </c>
      <c r="P39" s="96">
        <f>O39/N39</f>
        <v>4.166341232378018</v>
      </c>
    </row>
    <row r="40" spans="10:16" ht="12.75">
      <c r="J40" s="51"/>
      <c r="K40" s="56" t="e">
        <f t="shared" si="13"/>
        <v>#NUM!</v>
      </c>
      <c r="L40" s="19"/>
      <c r="M40" s="94">
        <f>N8</f>
        <v>0</v>
      </c>
      <c r="N40" s="95">
        <f>10^(4*(M40/256))</f>
        <v>1</v>
      </c>
      <c r="O40" s="95">
        <f>P8</f>
        <v>4.166341232378018</v>
      </c>
      <c r="P40" s="96">
        <f>O40/N40</f>
        <v>4.166341232378018</v>
      </c>
    </row>
    <row r="41" spans="10:16" ht="12.75">
      <c r="J41" s="51"/>
      <c r="K41" s="56" t="e">
        <f t="shared" si="13"/>
        <v>#NUM!</v>
      </c>
      <c r="L41" s="19"/>
      <c r="M41" s="94">
        <f>N9</f>
        <v>0</v>
      </c>
      <c r="N41" s="95">
        <f>10^(4*(M41/256))</f>
        <v>1</v>
      </c>
      <c r="O41" s="95">
        <f>P9</f>
        <v>4.166341232378018</v>
      </c>
      <c r="P41" s="96">
        <f>O41/N41</f>
        <v>4.166341232378018</v>
      </c>
    </row>
    <row r="42" spans="10:16" ht="12.75">
      <c r="J42" s="51"/>
      <c r="K42" s="56" t="e">
        <f t="shared" si="13"/>
        <v>#NUM!</v>
      </c>
      <c r="L42" s="19"/>
      <c r="M42" s="94">
        <f>N10</f>
        <v>0</v>
      </c>
      <c r="N42" s="95">
        <f>10^(4*(M42/256))</f>
        <v>1</v>
      </c>
      <c r="O42" s="95">
        <f>P10</f>
        <v>4.166341232378018</v>
      </c>
      <c r="P42" s="96">
        <f>O42/N42</f>
        <v>4.166341232378018</v>
      </c>
    </row>
    <row r="43" spans="10:16" ht="12.75">
      <c r="J43" s="51"/>
      <c r="K43" s="56" t="e">
        <f t="shared" si="13"/>
        <v>#NUM!</v>
      </c>
      <c r="L43" s="19"/>
      <c r="M43" s="94">
        <f>N11</f>
        <v>0</v>
      </c>
      <c r="N43" s="95">
        <f>10^(4*(M43/256))</f>
        <v>1</v>
      </c>
      <c r="O43" s="95">
        <f>P11</f>
        <v>4.166341232378018</v>
      </c>
      <c r="P43" s="96">
        <f>O43/N43</f>
        <v>4.166341232378018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3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3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3"/>
        <v>#NUM!</v>
      </c>
      <c r="M46" s="163" t="s">
        <v>121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130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4" ref="N50:N55">10^(4*(M50/256))</f>
        <v>1</v>
      </c>
      <c r="O50" s="101">
        <f>P39*N50</f>
        <v>4.166341232378018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4"/>
        <v>1</v>
      </c>
      <c r="O51" s="101">
        <f>P39*N51</f>
        <v>4.166341232378018</v>
      </c>
    </row>
    <row r="52" spans="9:15" ht="15">
      <c r="I52" s="17"/>
      <c r="J52" s="47" t="s">
        <v>25</v>
      </c>
      <c r="K52" s="48"/>
      <c r="M52" s="102"/>
      <c r="N52" s="95">
        <f t="shared" si="14"/>
        <v>1</v>
      </c>
      <c r="O52" s="101">
        <f>P39*N52</f>
        <v>4.166341232378018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4"/>
        <v>1</v>
      </c>
      <c r="O53" s="101">
        <f>P39*N53</f>
        <v>4.166341232378018</v>
      </c>
    </row>
    <row r="54" spans="10:15" ht="12.75">
      <c r="J54" s="55"/>
      <c r="K54" s="56" t="e">
        <f aca="true" t="shared" si="15" ref="K54:K61">LOG10(J54)*(256/LOG10(262144))</f>
        <v>#NUM!</v>
      </c>
      <c r="M54" s="102"/>
      <c r="N54" s="95">
        <f t="shared" si="14"/>
        <v>1</v>
      </c>
      <c r="O54" s="101">
        <f>P39*N54</f>
        <v>4.166341232378018</v>
      </c>
    </row>
    <row r="55" spans="10:15" ht="12.75">
      <c r="J55" s="51"/>
      <c r="K55" s="56" t="e">
        <f t="shared" si="15"/>
        <v>#NUM!</v>
      </c>
      <c r="M55" s="102"/>
      <c r="N55" s="95">
        <f t="shared" si="14"/>
        <v>1</v>
      </c>
      <c r="O55" s="101">
        <f>P39*N55</f>
        <v>4.166341232378018</v>
      </c>
    </row>
    <row r="56" spans="10:11" ht="12.75">
      <c r="J56" s="51"/>
      <c r="K56" s="56" t="e">
        <f t="shared" si="15"/>
        <v>#NUM!</v>
      </c>
    </row>
    <row r="57" spans="10:11" ht="12.75">
      <c r="J57" s="51"/>
      <c r="K57" s="56" t="e">
        <f t="shared" si="15"/>
        <v>#NUM!</v>
      </c>
    </row>
    <row r="58" spans="10:11" ht="12.75">
      <c r="J58" s="51"/>
      <c r="K58" s="56" t="e">
        <f t="shared" si="15"/>
        <v>#NUM!</v>
      </c>
    </row>
    <row r="59" spans="10:11" ht="12.75">
      <c r="J59" s="51"/>
      <c r="K59" s="56" t="e">
        <f t="shared" si="15"/>
        <v>#NUM!</v>
      </c>
    </row>
    <row r="60" spans="10:11" ht="12.75">
      <c r="J60" s="51"/>
      <c r="K60" s="56" t="e">
        <f t="shared" si="15"/>
        <v>#NUM!</v>
      </c>
    </row>
    <row r="61" spans="10:11" ht="12.75">
      <c r="J61" s="51"/>
      <c r="K61" s="56" t="e">
        <f t="shared" si="15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O22" sqref="O22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122</v>
      </c>
      <c r="E5" s="131" t="s">
        <v>123</v>
      </c>
      <c r="F5" s="3" t="s">
        <v>13</v>
      </c>
      <c r="G5" s="7" t="s">
        <v>10</v>
      </c>
      <c r="H5" s="132" t="s">
        <v>124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122</v>
      </c>
      <c r="V5" s="131" t="s">
        <v>123</v>
      </c>
      <c r="W5" s="3" t="s">
        <v>13</v>
      </c>
      <c r="X5" s="7" t="s">
        <v>10</v>
      </c>
      <c r="Y5" s="132" t="s">
        <v>124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1</v>
      </c>
      <c r="D6" s="60"/>
      <c r="E6" s="16"/>
      <c r="F6" s="16">
        <f aca="true" t="shared" si="0" ref="F6:F11">H$13*C6+H$14</f>
        <v>-0.6686801151099603</v>
      </c>
      <c r="G6" s="70"/>
      <c r="H6" s="38">
        <f aca="true" t="shared" si="1" ref="H6:H11">10^F6</f>
        <v>0.21444695547185438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33" t="s">
        <v>126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0.20418909241417793</v>
      </c>
      <c r="V6" s="16">
        <f aca="true" t="shared" si="4" ref="V6:V11">LOG10(U6)</f>
        <v>-0.6899674612249016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163.55336372740558</v>
      </c>
      <c r="D7" s="103">
        <v>618.9414965917462</v>
      </c>
      <c r="E7" s="16">
        <f>LOG10(D7)</f>
        <v>2.7916496007032694</v>
      </c>
      <c r="F7" s="16">
        <f t="shared" si="0"/>
        <v>2.7916496007032694</v>
      </c>
      <c r="G7" s="70">
        <f>((ABS(F7-E7))/F7)*10</f>
        <v>0</v>
      </c>
      <c r="H7" s="38">
        <f t="shared" si="1"/>
        <v>618.9414965917467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-0.6899674612249016</v>
      </c>
      <c r="P7" s="63">
        <f aca="true" t="shared" si="9" ref="P7:P18">10^O7</f>
        <v>0.20418909241417793</v>
      </c>
      <c r="Q7" s="19"/>
      <c r="S7" s="9">
        <v>2</v>
      </c>
      <c r="T7" s="72">
        <f t="shared" si="2"/>
        <v>0</v>
      </c>
      <c r="U7" s="103">
        <f t="shared" si="3"/>
        <v>0.20418909241417793</v>
      </c>
      <c r="V7" s="16">
        <f t="shared" si="4"/>
        <v>-0.6899674612249016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37" t="s">
        <v>126</v>
      </c>
    </row>
    <row r="8" spans="2:30" ht="13.5" thickBot="1">
      <c r="B8" s="9">
        <v>3</v>
      </c>
      <c r="C8" s="112">
        <v>189.80329036956476</v>
      </c>
      <c r="D8" s="103">
        <v>2240.9949332672363</v>
      </c>
      <c r="E8" s="16">
        <f>LOG10(D8)</f>
        <v>3.350440874626731</v>
      </c>
      <c r="F8" s="16">
        <f t="shared" si="0"/>
        <v>3.3504408746267313</v>
      </c>
      <c r="G8" s="70">
        <f>((ABS(F8-E8))/F8)*10</f>
        <v>1.325464995407621E-15</v>
      </c>
      <c r="H8" s="38">
        <f t="shared" si="1"/>
        <v>2240.9949332672404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-0.6899674612249016</v>
      </c>
      <c r="P8" s="63">
        <f t="shared" si="9"/>
        <v>0.20418909241417793</v>
      </c>
      <c r="Q8" s="19"/>
      <c r="S8" s="9">
        <v>3</v>
      </c>
      <c r="T8" s="72">
        <f t="shared" si="2"/>
        <v>0</v>
      </c>
      <c r="U8" s="103">
        <f t="shared" si="3"/>
        <v>0.20418909241417793</v>
      </c>
      <c r="V8" s="16">
        <f t="shared" si="4"/>
        <v>-0.6899674612249016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211.85827691311292</v>
      </c>
      <c r="D9" s="103">
        <v>6605.9153882767305</v>
      </c>
      <c r="E9" s="16">
        <f>LOG10(D9)</f>
        <v>3.819933006739614</v>
      </c>
      <c r="F9" s="16">
        <f t="shared" si="0"/>
        <v>3.8199330067396144</v>
      </c>
      <c r="G9" s="70">
        <f>((ABS(F9-E9))/F9)*10</f>
        <v>1.1625575869172146E-15</v>
      </c>
      <c r="H9" s="38">
        <f t="shared" si="1"/>
        <v>6605.915388276742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-0.6899674612249016</v>
      </c>
      <c r="P9" s="63">
        <f t="shared" si="9"/>
        <v>0.20418909241417793</v>
      </c>
      <c r="Q9" s="19"/>
      <c r="S9" s="9">
        <v>4</v>
      </c>
      <c r="T9" s="72">
        <f t="shared" si="2"/>
        <v>0</v>
      </c>
      <c r="U9" s="103">
        <f t="shared" si="3"/>
        <v>0.20418909241417793</v>
      </c>
      <c r="V9" s="16">
        <f t="shared" si="4"/>
        <v>-0.6899674612249016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235.64138815035128</v>
      </c>
      <c r="D10" s="103">
        <v>21193.9705894911</v>
      </c>
      <c r="E10" s="16">
        <f>LOG10(D10)</f>
        <v>4.326212327336856</v>
      </c>
      <c r="F10" s="16">
        <f t="shared" si="0"/>
        <v>4.326212327336858</v>
      </c>
      <c r="G10" s="70">
        <f>((ABS(F10-E10))/F10)*10</f>
        <v>4.106032494465535E-15</v>
      </c>
      <c r="H10" s="38">
        <f t="shared" si="1"/>
        <v>21193.970589491175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-0.6899674612249016</v>
      </c>
      <c r="P10" s="63">
        <f t="shared" si="9"/>
        <v>0.20418909241417793</v>
      </c>
      <c r="Q10" s="19"/>
      <c r="S10" s="9">
        <v>5</v>
      </c>
      <c r="T10" s="72">
        <f t="shared" si="2"/>
        <v>0</v>
      </c>
      <c r="U10" s="103">
        <f t="shared" si="3"/>
        <v>0.20418909241417793</v>
      </c>
      <c r="V10" s="16">
        <f t="shared" si="4"/>
        <v>-0.6899674612249016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251.34489254236786</v>
      </c>
      <c r="D11" s="138">
        <v>45761.290203405464</v>
      </c>
      <c r="E11" s="16">
        <f>LOG10(D11)</f>
        <v>4.660498260547215</v>
      </c>
      <c r="F11" s="16">
        <f t="shared" si="0"/>
        <v>4.6604982605472145</v>
      </c>
      <c r="G11" s="70">
        <f>((ABS(F11-E11))/F11)*10</f>
        <v>1.905758504876771E-15</v>
      </c>
      <c r="H11" s="38">
        <f t="shared" si="1"/>
        <v>45761.290203405464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-0.6899674612249016</v>
      </c>
      <c r="P11" s="63">
        <f t="shared" si="9"/>
        <v>0.20418909241417793</v>
      </c>
      <c r="Q11" s="19"/>
      <c r="S11" s="9">
        <v>6</v>
      </c>
      <c r="T11" s="72">
        <f t="shared" si="2"/>
        <v>0</v>
      </c>
      <c r="U11" s="103">
        <f t="shared" si="3"/>
        <v>0.20418909241417793</v>
      </c>
      <c r="V11" s="16">
        <f t="shared" si="4"/>
        <v>-0.6899674612249016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1.6999627163334282E-15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-0.6899674612249016</v>
      </c>
      <c r="P12" s="63">
        <f t="shared" si="9"/>
        <v>0.20418909241417793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0.021287346114941316</v>
      </c>
      <c r="J13" s="51"/>
      <c r="K13" s="52">
        <f t="shared" si="12"/>
        <v>0</v>
      </c>
      <c r="L13" s="19"/>
      <c r="M13" s="71"/>
      <c r="N13" s="112"/>
      <c r="O13" s="21">
        <f t="shared" si="8"/>
        <v>-0.6899674612249016</v>
      </c>
      <c r="P13" s="63">
        <f t="shared" si="9"/>
        <v>0.20418909241417793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-0.6899674612249016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-0.6899674612249016</v>
      </c>
      <c r="P14" s="63">
        <f t="shared" si="9"/>
        <v>0.20418909241417793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1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-0.6899674612249016</v>
      </c>
      <c r="P15" s="63">
        <f t="shared" si="9"/>
        <v>0.20418909241417793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-0.6899674612249016</v>
      </c>
      <c r="P16" s="63">
        <f t="shared" si="9"/>
        <v>0.20418909241417793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-0.6899674612249016</v>
      </c>
      <c r="P17" s="63">
        <f t="shared" si="9"/>
        <v>0.20418909241417793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-0.6899674612249016</v>
      </c>
      <c r="P18" s="63">
        <f t="shared" si="9"/>
        <v>0.20418909241417793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125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34" t="s">
        <v>126</v>
      </c>
      <c r="P38" s="135" t="s">
        <v>127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0.20418909241417793</v>
      </c>
      <c r="P39" s="96">
        <f>O39/N39</f>
        <v>0.20418909241417793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0.20418909241417793</v>
      </c>
      <c r="P40" s="96">
        <f>O40/N40</f>
        <v>0.20418909241417793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0.20418909241417793</v>
      </c>
      <c r="P41" s="96">
        <f>O41/N41</f>
        <v>0.20418909241417793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0.20418909241417793</v>
      </c>
      <c r="P42" s="96">
        <f>O42/N42</f>
        <v>0.20418909241417793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0.20418909241417793</v>
      </c>
      <c r="P43" s="96">
        <f>O43/N43</f>
        <v>0.20418909241417793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128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36" t="s">
        <v>129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0.20418909241417793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0.20418909241417793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0.20418909241417793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0.20418909241417793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0.20418909241417793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0.20418909241417793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0">
      <selection activeCell="J54" sqref="J54:J59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98</v>
      </c>
      <c r="E5" s="131" t="s">
        <v>99</v>
      </c>
      <c r="F5" s="3" t="s">
        <v>13</v>
      </c>
      <c r="G5" s="7" t="s">
        <v>10</v>
      </c>
      <c r="H5" s="132" t="s">
        <v>100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98</v>
      </c>
      <c r="V5" s="131" t="s">
        <v>99</v>
      </c>
      <c r="W5" s="3" t="s">
        <v>13</v>
      </c>
      <c r="X5" s="7" t="s">
        <v>10</v>
      </c>
      <c r="Y5" s="132" t="s">
        <v>100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101.3942473521062</v>
      </c>
      <c r="D6" s="60"/>
      <c r="E6" s="16"/>
      <c r="F6" s="16">
        <f aca="true" t="shared" si="0" ref="F6:F11">H$13*C6+H$14</f>
        <v>2.2649013328873027</v>
      </c>
      <c r="G6" s="35"/>
      <c r="H6" s="38">
        <f aca="true" t="shared" si="1" ref="H6:H11">10^F6</f>
        <v>184.03538450424733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101</v>
      </c>
      <c r="S6" s="9">
        <v>1</v>
      </c>
      <c r="T6" s="72">
        <f aca="true" t="shared" si="2" ref="T6:T11">M50</f>
        <v>0</v>
      </c>
      <c r="U6" s="103">
        <f aca="true" t="shared" si="3" ref="U6:U11">O50</f>
        <v>0.9313300883918999</v>
      </c>
      <c r="V6" s="16">
        <f aca="true" t="shared" si="4" ref="V6:V11">LOG10(U6)</f>
        <v>-0.030896366108228445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157.02719429429058</v>
      </c>
      <c r="D7" s="103">
        <v>3346.250983251444</v>
      </c>
      <c r="E7" s="16">
        <f>LOG10(D7)</f>
        <v>3.524558511806678</v>
      </c>
      <c r="F7" s="16">
        <f t="shared" si="0"/>
        <v>3.5245585118066773</v>
      </c>
      <c r="G7" s="35">
        <f>((ABS(F7-E7))/F7)*10</f>
        <v>1.259985352385096E-15</v>
      </c>
      <c r="H7" s="38">
        <f t="shared" si="1"/>
        <v>3346.250983251444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-0.030896366108228435</v>
      </c>
      <c r="P7" s="62">
        <f aca="true" t="shared" si="9" ref="P7:P18">10^O7</f>
        <v>0.9313300883918999</v>
      </c>
      <c r="S7" s="9">
        <v>2</v>
      </c>
      <c r="T7" s="72">
        <f t="shared" si="2"/>
        <v>0</v>
      </c>
      <c r="U7" s="103">
        <f t="shared" si="3"/>
        <v>0.9313300883918999</v>
      </c>
      <c r="V7" s="16">
        <f t="shared" si="4"/>
        <v>-0.030896366108228445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101</v>
      </c>
    </row>
    <row r="8" spans="2:30" ht="13.5" thickBot="1">
      <c r="B8" s="9">
        <v>3</v>
      </c>
      <c r="C8" s="111">
        <v>181.0283846796333</v>
      </c>
      <c r="D8" s="103">
        <v>11695.003732718893</v>
      </c>
      <c r="E8" s="16">
        <f>LOG10(D8)</f>
        <v>4.068000364759875</v>
      </c>
      <c r="F8" s="16">
        <f t="shared" si="0"/>
        <v>4.068000364759875</v>
      </c>
      <c r="G8" s="35">
        <f>((ABS(F8-E8))/F8)*10</f>
        <v>0</v>
      </c>
      <c r="H8" s="38">
        <f t="shared" si="1"/>
        <v>11695.003732718893</v>
      </c>
      <c r="J8" s="49" t="s">
        <v>20</v>
      </c>
      <c r="K8" s="50" t="s">
        <v>21</v>
      </c>
      <c r="L8" s="19"/>
      <c r="M8" s="71"/>
      <c r="N8" s="111"/>
      <c r="O8" s="21">
        <f t="shared" si="8"/>
        <v>-0.030896366108228435</v>
      </c>
      <c r="P8" s="62">
        <f t="shared" si="9"/>
        <v>0.9313300883918999</v>
      </c>
      <c r="S8" s="9">
        <v>3</v>
      </c>
      <c r="T8" s="72">
        <f t="shared" si="2"/>
        <v>0</v>
      </c>
      <c r="U8" s="103">
        <f t="shared" si="3"/>
        <v>0.9313300883918999</v>
      </c>
      <c r="V8" s="16">
        <f t="shared" si="4"/>
        <v>-0.030896366108228445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204.2850495864486</v>
      </c>
      <c r="D9" s="103">
        <v>39317.3698444165</v>
      </c>
      <c r="E9" s="16">
        <f>LOG10(D9)</f>
        <v>4.594584457780095</v>
      </c>
      <c r="F9" s="16">
        <f t="shared" si="0"/>
        <v>4.594584457780095</v>
      </c>
      <c r="G9" s="35">
        <f>((ABS(F9-E9))/F9)*10</f>
        <v>0</v>
      </c>
      <c r="H9" s="38">
        <f t="shared" si="1"/>
        <v>39317.3698444165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-0.030896366108228435</v>
      </c>
      <c r="P9" s="62">
        <f t="shared" si="9"/>
        <v>0.9313300883918999</v>
      </c>
      <c r="S9" s="9">
        <v>4</v>
      </c>
      <c r="T9" s="72">
        <f t="shared" si="2"/>
        <v>0</v>
      </c>
      <c r="U9" s="103">
        <f t="shared" si="3"/>
        <v>0.9313300883918999</v>
      </c>
      <c r="V9" s="16">
        <f t="shared" si="4"/>
        <v>-0.030896366108228445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228.54955040119307</v>
      </c>
      <c r="D10" s="103">
        <v>139311.9146927454</v>
      </c>
      <c r="E10" s="16">
        <f>LOG10(D10)</f>
        <v>5.143988261176526</v>
      </c>
      <c r="F10" s="16">
        <f t="shared" si="0"/>
        <v>5.143988261176525</v>
      </c>
      <c r="G10" s="35">
        <f>((ABS(F10-E10))/F10)*10</f>
        <v>1.7266338385791388E-15</v>
      </c>
      <c r="H10" s="38">
        <f t="shared" si="1"/>
        <v>139311.9146927454</v>
      </c>
      <c r="J10" s="58"/>
      <c r="K10" s="1">
        <f t="shared" si="12"/>
        <v>0</v>
      </c>
      <c r="L10" s="19"/>
      <c r="M10" s="71"/>
      <c r="N10" s="111"/>
      <c r="O10" s="21">
        <f t="shared" si="8"/>
        <v>-0.030896366108228435</v>
      </c>
      <c r="P10" s="62">
        <f t="shared" si="9"/>
        <v>0.9313300883918999</v>
      </c>
      <c r="S10" s="9">
        <v>5</v>
      </c>
      <c r="T10" s="72">
        <f t="shared" si="2"/>
        <v>0</v>
      </c>
      <c r="U10" s="103">
        <f t="shared" si="3"/>
        <v>0.9313300883918999</v>
      </c>
      <c r="V10" s="16">
        <f t="shared" si="4"/>
        <v>-0.030896366108228445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246.54181767150166</v>
      </c>
      <c r="D11" s="138">
        <v>355937.99474422936</v>
      </c>
      <c r="E11" s="16">
        <f>LOG10(D11)</f>
        <v>5.551374349417251</v>
      </c>
      <c r="F11" s="16">
        <f t="shared" si="0"/>
        <v>5.551374349417251</v>
      </c>
      <c r="G11" s="35">
        <f>((ABS(F11-E11))/F11)*10</f>
        <v>0</v>
      </c>
      <c r="H11" s="38">
        <f t="shared" si="1"/>
        <v>355937.99474423</v>
      </c>
      <c r="J11" s="58"/>
      <c r="K11" s="1">
        <f t="shared" si="12"/>
        <v>0</v>
      </c>
      <c r="L11" s="19"/>
      <c r="M11" s="71"/>
      <c r="N11" s="111"/>
      <c r="O11" s="21">
        <f t="shared" si="8"/>
        <v>-0.030896366108228435</v>
      </c>
      <c r="P11" s="62">
        <f t="shared" si="9"/>
        <v>0.9313300883918999</v>
      </c>
      <c r="S11" s="9">
        <v>6</v>
      </c>
      <c r="T11" s="72">
        <f t="shared" si="2"/>
        <v>0</v>
      </c>
      <c r="U11" s="103">
        <f t="shared" si="3"/>
        <v>0.9313300883918999</v>
      </c>
      <c r="V11" s="16">
        <f t="shared" si="4"/>
        <v>-0.030896366108228445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5.97323838192847E-16</v>
      </c>
      <c r="J12" s="58"/>
      <c r="K12" s="1">
        <f t="shared" si="12"/>
        <v>0</v>
      </c>
      <c r="L12" s="19"/>
      <c r="M12" s="71"/>
      <c r="N12" s="111"/>
      <c r="O12" s="21">
        <f t="shared" si="8"/>
        <v>-0.030896366108228435</v>
      </c>
      <c r="P12" s="62">
        <f t="shared" si="9"/>
        <v>0.9313300883918999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0.022642287496084875</v>
      </c>
      <c r="J13" s="58"/>
      <c r="K13" s="1">
        <f t="shared" si="12"/>
        <v>0</v>
      </c>
      <c r="L13" s="19"/>
      <c r="M13" s="71"/>
      <c r="N13" s="111"/>
      <c r="O13" s="21">
        <f t="shared" si="8"/>
        <v>-0.030896366108228435</v>
      </c>
      <c r="P13" s="62">
        <f t="shared" si="9"/>
        <v>0.9313300883918999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-0.030896366108228435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-0.030896366108228435</v>
      </c>
      <c r="P14" s="62">
        <f t="shared" si="9"/>
        <v>0.9313300883918999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1.0000000000000004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-0.030896366108228435</v>
      </c>
      <c r="P15" s="62">
        <f t="shared" si="9"/>
        <v>0.9313300883918999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-0.030896366108228435</v>
      </c>
      <c r="P16" s="62">
        <f t="shared" si="9"/>
        <v>0.9313300883918999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-0.030896366108228435</v>
      </c>
      <c r="P17" s="62">
        <f t="shared" si="9"/>
        <v>0.9313300883918999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-0.030896366108228435</v>
      </c>
      <c r="P18" s="62">
        <f t="shared" si="9"/>
        <v>0.9313300883918999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106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101</v>
      </c>
      <c r="P38" s="147" t="s">
        <v>107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0.9313300883918999</v>
      </c>
      <c r="P39" s="107">
        <f>O39/N39</f>
        <v>0.9313300883918999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0.9313300883918999</v>
      </c>
      <c r="P40" s="107">
        <f>O40/N40</f>
        <v>0.9313300883918999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0.9313300883918999</v>
      </c>
      <c r="P41" s="107">
        <f>O41/N41</f>
        <v>0.9313300883918999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0.9313300883918999</v>
      </c>
      <c r="P42" s="107">
        <f>O42/N42</f>
        <v>0.9313300883918999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0.9313300883918999</v>
      </c>
      <c r="P43" s="107">
        <f>O43/N43</f>
        <v>0.9313300883918999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103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5" t="s">
        <v>105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0.9313300883918999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0.9313300883918999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0.9313300883918999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0.9313300883918999</v>
      </c>
    </row>
    <row r="54" spans="10:15" ht="12.75">
      <c r="J54" s="59"/>
      <c r="K54" s="61" t="e">
        <f aca="true" t="shared" si="16" ref="K54:K61">LOG10(J54)*(256/LOG10(262144))</f>
        <v>#NUM!</v>
      </c>
      <c r="M54" s="109"/>
      <c r="N54" s="61">
        <f t="shared" si="15"/>
        <v>1</v>
      </c>
      <c r="O54" s="38">
        <f>P39*N54</f>
        <v>0.9313300883918999</v>
      </c>
    </row>
    <row r="55" spans="10:15" ht="12.75">
      <c r="J55" s="58"/>
      <c r="K55" s="61" t="e">
        <f t="shared" si="16"/>
        <v>#NUM!</v>
      </c>
      <c r="M55" s="109"/>
      <c r="N55" s="61">
        <f t="shared" si="15"/>
        <v>1</v>
      </c>
      <c r="O55" s="38">
        <f>P39*N55</f>
        <v>0.9313300883918999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9.00390625" style="0" customWidth="1"/>
    <col min="2" max="2" width="7.421875" style="0" customWidth="1"/>
    <col min="3" max="3" width="9.7109375" style="0" customWidth="1"/>
    <col min="4" max="4" width="12.7109375" style="0" customWidth="1"/>
    <col min="5" max="5" width="11.7109375" style="0" customWidth="1"/>
    <col min="6" max="6" width="9.8515625" style="0" customWidth="1"/>
    <col min="7" max="8" width="12.7109375" style="0" customWidth="1"/>
    <col min="9" max="9" width="1.28515625" style="0" customWidth="1"/>
    <col min="10" max="10" width="8.8515625" style="0" customWidth="1"/>
    <col min="11" max="11" width="10.71093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0" ht="16.5" thickBot="1">
      <c r="B1" s="68" t="s">
        <v>27</v>
      </c>
      <c r="C1" s="26"/>
      <c r="D1" s="25"/>
      <c r="E1" s="25"/>
      <c r="F1" s="25"/>
      <c r="G1" s="24"/>
      <c r="J1" s="22"/>
    </row>
    <row r="3" spans="2:18" ht="28.5" thickBot="1">
      <c r="B3" s="64" t="s">
        <v>9</v>
      </c>
      <c r="C3" s="10"/>
      <c r="D3" s="10"/>
      <c r="E3" s="10"/>
      <c r="F3" s="10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0</v>
      </c>
      <c r="E5" s="3" t="s">
        <v>1</v>
      </c>
      <c r="F5" s="3" t="s">
        <v>13</v>
      </c>
      <c r="G5" s="7" t="s">
        <v>10</v>
      </c>
      <c r="H5" s="4" t="s">
        <v>14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0</v>
      </c>
      <c r="V5" s="3" t="s">
        <v>1</v>
      </c>
      <c r="W5" s="3" t="s">
        <v>13</v>
      </c>
      <c r="X5" s="7" t="s">
        <v>10</v>
      </c>
      <c r="Y5" s="4" t="s">
        <v>14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51</v>
      </c>
      <c r="D6" s="60"/>
      <c r="E6" s="16"/>
      <c r="F6" s="16">
        <f aca="true" t="shared" si="0" ref="F6:F11">H$13*C6+H$14</f>
        <v>1.572957013601418</v>
      </c>
      <c r="G6" s="35"/>
      <c r="H6" s="38">
        <f aca="true" t="shared" si="1" ref="H6:H11">10^F6</f>
        <v>37.40735606981902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48</v>
      </c>
      <c r="S6" s="9">
        <v>1</v>
      </c>
      <c r="T6" s="72">
        <f aca="true" t="shared" si="2" ref="T6:T11">M50</f>
        <v>0</v>
      </c>
      <c r="U6" s="103">
        <f aca="true" t="shared" si="3" ref="U6:U11">O50</f>
        <v>3.0788104141070023</v>
      </c>
      <c r="V6" s="16">
        <f aca="true" t="shared" si="4" ref="V6:V11">LOG10(U6)</f>
        <v>0.4883829468953529</v>
      </c>
      <c r="W6" s="16" t="e">
        <f aca="true" t="shared" si="5" ref="W6:W11">Y$13*T6+Y$14</f>
        <v>#DIV/0!</v>
      </c>
      <c r="X6" s="35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146</v>
      </c>
      <c r="D7" s="60">
        <v>3900</v>
      </c>
      <c r="E7" s="16">
        <f>LOG10(D7)</f>
        <v>3.591064607026499</v>
      </c>
      <c r="F7" s="16">
        <f t="shared" si="0"/>
        <v>3.593242039818598</v>
      </c>
      <c r="G7" s="35">
        <f>((ABS(F7-E7))/F7)*10</f>
        <v>0.006059799946592591</v>
      </c>
      <c r="H7" s="38">
        <f t="shared" si="1"/>
        <v>3919.6026247381183</v>
      </c>
      <c r="J7" s="47" t="s">
        <v>25</v>
      </c>
      <c r="K7" s="48"/>
      <c r="L7" s="19"/>
      <c r="M7" s="71"/>
      <c r="N7" s="111"/>
      <c r="O7" s="21">
        <f aca="true" t="shared" si="8" ref="O7:O18">H$13*N7+H$14</f>
        <v>0.4883829468953529</v>
      </c>
      <c r="P7" s="62">
        <f aca="true" t="shared" si="9" ref="P7:P18">10^O7</f>
        <v>3.0788104141070023</v>
      </c>
      <c r="S7" s="9">
        <v>2</v>
      </c>
      <c r="T7" s="72">
        <f t="shared" si="2"/>
        <v>0</v>
      </c>
      <c r="U7" s="103">
        <f t="shared" si="3"/>
        <v>3.0788104141070023</v>
      </c>
      <c r="V7" s="16">
        <f t="shared" si="4"/>
        <v>0.4883829468953529</v>
      </c>
      <c r="W7" s="16" t="e">
        <f t="shared" si="5"/>
        <v>#DIV/0!</v>
      </c>
      <c r="X7" s="35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48</v>
      </c>
    </row>
    <row r="8" spans="2:30" ht="13.5" thickBot="1">
      <c r="B8" s="9">
        <v>3</v>
      </c>
      <c r="C8" s="111">
        <v>171</v>
      </c>
      <c r="D8" s="60">
        <v>13226</v>
      </c>
      <c r="E8" s="16">
        <f>LOG10(D8)</f>
        <v>4.121428518367963</v>
      </c>
      <c r="F8" s="16">
        <f t="shared" si="0"/>
        <v>4.124895994086277</v>
      </c>
      <c r="G8" s="35">
        <f>((ABS(F8-E8))/F8)*10</f>
        <v>0.008406213691897651</v>
      </c>
      <c r="H8" s="38">
        <f t="shared" si="1"/>
        <v>13332.021153985004</v>
      </c>
      <c r="J8" s="49" t="s">
        <v>20</v>
      </c>
      <c r="K8" s="50" t="s">
        <v>21</v>
      </c>
      <c r="L8" s="19"/>
      <c r="M8" s="71"/>
      <c r="N8" s="111"/>
      <c r="O8" s="21">
        <f t="shared" si="8"/>
        <v>0.4883829468953529</v>
      </c>
      <c r="P8" s="62">
        <f t="shared" si="9"/>
        <v>3.0788104141070023</v>
      </c>
      <c r="S8" s="9">
        <v>3</v>
      </c>
      <c r="T8" s="72">
        <f t="shared" si="2"/>
        <v>0</v>
      </c>
      <c r="U8" s="103">
        <f t="shared" si="3"/>
        <v>3.0788104141070023</v>
      </c>
      <c r="V8" s="16">
        <f t="shared" si="4"/>
        <v>0.4883829468953529</v>
      </c>
      <c r="W8" s="16" t="e">
        <f t="shared" si="5"/>
        <v>#DIV/0!</v>
      </c>
      <c r="X8" s="35" t="e">
        <f t="shared" si="6"/>
        <v>#DIV/0!</v>
      </c>
      <c r="Y8" s="38" t="e">
        <f t="shared" si="7"/>
        <v>#DIV/0!</v>
      </c>
      <c r="AA8" s="105"/>
      <c r="AB8" s="58"/>
      <c r="AC8" s="106" t="e">
        <f aca="true" t="shared" si="10" ref="AC8:AC19">Y$13*AB8+Y$14</f>
        <v>#DIV/0!</v>
      </c>
      <c r="AD8" s="62" t="e">
        <f aca="true" t="shared" si="11" ref="AD8:AD19">10^AC8</f>
        <v>#DIV/0!</v>
      </c>
    </row>
    <row r="9" spans="2:30" ht="12.75">
      <c r="B9" s="9">
        <v>4</v>
      </c>
      <c r="C9" s="111">
        <v>193</v>
      </c>
      <c r="D9" s="60">
        <v>40106</v>
      </c>
      <c r="E9" s="16">
        <f>LOG10(D9)</f>
        <v>4.603209349477183</v>
      </c>
      <c r="F9" s="16">
        <f t="shared" si="0"/>
        <v>4.592751473841834</v>
      </c>
      <c r="G9" s="35">
        <f>((ABS(F9-E9))/F9)*10</f>
        <v>0.022770393074635124</v>
      </c>
      <c r="H9" s="38">
        <f t="shared" si="1"/>
        <v>39151.77659197216</v>
      </c>
      <c r="J9" s="58"/>
      <c r="K9" s="1">
        <f aca="true" t="shared" si="12" ref="K9:K16">J9/4</f>
        <v>0</v>
      </c>
      <c r="L9" s="19"/>
      <c r="M9" s="71"/>
      <c r="N9" s="111"/>
      <c r="O9" s="21">
        <f t="shared" si="8"/>
        <v>0.4883829468953529</v>
      </c>
      <c r="P9" s="62">
        <f t="shared" si="9"/>
        <v>3.0788104141070023</v>
      </c>
      <c r="S9" s="9">
        <v>4</v>
      </c>
      <c r="T9" s="72">
        <f t="shared" si="2"/>
        <v>0</v>
      </c>
      <c r="U9" s="103">
        <f t="shared" si="3"/>
        <v>3.0788104141070023</v>
      </c>
      <c r="V9" s="16">
        <f t="shared" si="4"/>
        <v>0.4883829468953529</v>
      </c>
      <c r="W9" s="16" t="e">
        <f t="shared" si="5"/>
        <v>#DIV/0!</v>
      </c>
      <c r="X9" s="35" t="e">
        <f t="shared" si="6"/>
        <v>#DIV/0!</v>
      </c>
      <c r="Y9" s="38" t="e">
        <f t="shared" si="7"/>
        <v>#DIV/0!</v>
      </c>
      <c r="AA9" s="105"/>
      <c r="AB9" s="58"/>
      <c r="AC9" s="106" t="e">
        <f t="shared" si="10"/>
        <v>#DIV/0!</v>
      </c>
      <c r="AD9" s="62" t="e">
        <f t="shared" si="11"/>
        <v>#DIV/0!</v>
      </c>
    </row>
    <row r="10" spans="2:30" ht="12.75">
      <c r="B10" s="9">
        <v>5</v>
      </c>
      <c r="C10" s="111">
        <v>216</v>
      </c>
      <c r="D10" s="60">
        <v>120667</v>
      </c>
      <c r="E10" s="16">
        <f>LOG10(D10)</f>
        <v>5.08158851552036</v>
      </c>
      <c r="F10" s="16">
        <f t="shared" si="0"/>
        <v>5.081873111768099</v>
      </c>
      <c r="G10" s="35">
        <f>((ABS(F10-E10))/F10)*10</f>
        <v>0.0005600223411321919</v>
      </c>
      <c r="H10" s="38">
        <f t="shared" si="1"/>
        <v>120746.09985364517</v>
      </c>
      <c r="J10" s="58"/>
      <c r="K10" s="1">
        <f t="shared" si="12"/>
        <v>0</v>
      </c>
      <c r="L10" s="19"/>
      <c r="M10" s="71"/>
      <c r="N10" s="111"/>
      <c r="O10" s="21">
        <f t="shared" si="8"/>
        <v>0.4883829468953529</v>
      </c>
      <c r="P10" s="62">
        <f t="shared" si="9"/>
        <v>3.0788104141070023</v>
      </c>
      <c r="S10" s="9">
        <v>5</v>
      </c>
      <c r="T10" s="72">
        <f t="shared" si="2"/>
        <v>0</v>
      </c>
      <c r="U10" s="103">
        <f t="shared" si="3"/>
        <v>3.0788104141070023</v>
      </c>
      <c r="V10" s="16">
        <f t="shared" si="4"/>
        <v>0.4883829468953529</v>
      </c>
      <c r="W10" s="16" t="e">
        <f t="shared" si="5"/>
        <v>#DIV/0!</v>
      </c>
      <c r="X10" s="35" t="e">
        <f t="shared" si="6"/>
        <v>#DIV/0!</v>
      </c>
      <c r="Y10" s="38" t="e">
        <f t="shared" si="7"/>
        <v>#DIV/0!</v>
      </c>
      <c r="AA10" s="105"/>
      <c r="AB10" s="58"/>
      <c r="AC10" s="106" t="e">
        <f t="shared" si="10"/>
        <v>#DIV/0!</v>
      </c>
      <c r="AD10" s="62" t="e">
        <f t="shared" si="11"/>
        <v>#DIV/0!</v>
      </c>
    </row>
    <row r="11" spans="2:30" ht="13.5" thickBot="1">
      <c r="B11" s="9">
        <v>6</v>
      </c>
      <c r="C11" s="111">
        <v>231</v>
      </c>
      <c r="D11" s="117">
        <v>249079</v>
      </c>
      <c r="E11" s="16">
        <f>LOG10(D11)</f>
        <v>5.396337113451508</v>
      </c>
      <c r="F11" s="16">
        <f t="shared" si="0"/>
        <v>5.4008654843287065</v>
      </c>
      <c r="G11" s="35">
        <f>((ABS(F11-E11))/F11)*10</f>
        <v>0.008384528165603195</v>
      </c>
      <c r="H11" s="38">
        <f t="shared" si="1"/>
        <v>251689.72389226966</v>
      </c>
      <c r="J11" s="58"/>
      <c r="K11" s="1">
        <f t="shared" si="12"/>
        <v>0</v>
      </c>
      <c r="L11" s="19"/>
      <c r="M11" s="71"/>
      <c r="N11" s="111"/>
      <c r="O11" s="21">
        <f t="shared" si="8"/>
        <v>0.4883829468953529</v>
      </c>
      <c r="P11" s="62">
        <f t="shared" si="9"/>
        <v>3.0788104141070023</v>
      </c>
      <c r="S11" s="9">
        <v>6</v>
      </c>
      <c r="T11" s="72">
        <f t="shared" si="2"/>
        <v>0</v>
      </c>
      <c r="U11" s="103">
        <f t="shared" si="3"/>
        <v>3.0788104141070023</v>
      </c>
      <c r="V11" s="16">
        <f t="shared" si="4"/>
        <v>0.4883829468953529</v>
      </c>
      <c r="W11" s="16" t="e">
        <f t="shared" si="5"/>
        <v>#DIV/0!</v>
      </c>
      <c r="X11" s="35" t="e">
        <f t="shared" si="6"/>
        <v>#DIV/0!</v>
      </c>
      <c r="Y11" s="38" t="e">
        <f t="shared" si="7"/>
        <v>#DIV/0!</v>
      </c>
      <c r="AA11" s="105"/>
      <c r="AB11" s="58"/>
      <c r="AC11" s="106" t="e">
        <f t="shared" si="10"/>
        <v>#DIV/0!</v>
      </c>
      <c r="AD11" s="62" t="e">
        <f t="shared" si="11"/>
        <v>#DIV/0!</v>
      </c>
    </row>
    <row r="12" spans="5:30" ht="13.5" thickBot="1">
      <c r="E12" s="151" t="s">
        <v>50</v>
      </c>
      <c r="F12" s="152"/>
      <c r="G12" s="89">
        <f>AVERAGE(G7:G11)</f>
        <v>0.00923619144397215</v>
      </c>
      <c r="J12" s="58"/>
      <c r="K12" s="1">
        <f t="shared" si="12"/>
        <v>0</v>
      </c>
      <c r="L12" s="19"/>
      <c r="M12" s="71"/>
      <c r="N12" s="111"/>
      <c r="O12" s="21">
        <f t="shared" si="8"/>
        <v>0.4883829468953529</v>
      </c>
      <c r="P12" s="62">
        <f t="shared" si="9"/>
        <v>3.0788104141070023</v>
      </c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10"/>
        <v>#DIV/0!</v>
      </c>
      <c r="AD12" s="62" t="e">
        <f t="shared" si="11"/>
        <v>#DIV/0!</v>
      </c>
    </row>
    <row r="13" spans="7:30" ht="12.75">
      <c r="G13" s="82" t="s">
        <v>28</v>
      </c>
      <c r="H13" s="83">
        <f>SLOPE(E7:E11,C7:C11)</f>
        <v>0.021266158170707157</v>
      </c>
      <c r="J13" s="58"/>
      <c r="K13" s="1">
        <f t="shared" si="12"/>
        <v>0</v>
      </c>
      <c r="L13" s="19"/>
      <c r="M13" s="71"/>
      <c r="N13" s="111"/>
      <c r="O13" s="21">
        <f t="shared" si="8"/>
        <v>0.4883829468953529</v>
      </c>
      <c r="P13" s="62">
        <f t="shared" si="9"/>
        <v>3.0788104141070023</v>
      </c>
      <c r="X13" s="82" t="s">
        <v>28</v>
      </c>
      <c r="Y13" s="83" t="e">
        <f>SLOPE(V7:V11,T7:T11)</f>
        <v>#DIV/0!</v>
      </c>
      <c r="AA13" s="105"/>
      <c r="AB13" s="58"/>
      <c r="AC13" s="106" t="e">
        <f t="shared" si="10"/>
        <v>#DIV/0!</v>
      </c>
      <c r="AD13" s="62" t="e">
        <f t="shared" si="11"/>
        <v>#DIV/0!</v>
      </c>
    </row>
    <row r="14" spans="7:30" ht="12.75">
      <c r="G14" s="84" t="s">
        <v>29</v>
      </c>
      <c r="H14" s="85">
        <f>INTERCEPT(E7:E11,C7:C11)</f>
        <v>0.4883829468953529</v>
      </c>
      <c r="I14" s="18"/>
      <c r="J14" s="58"/>
      <c r="K14" s="1">
        <f t="shared" si="12"/>
        <v>0</v>
      </c>
      <c r="L14" s="19"/>
      <c r="M14" s="71"/>
      <c r="N14" s="58"/>
      <c r="O14" s="21">
        <f t="shared" si="8"/>
        <v>0.4883829468953529</v>
      </c>
      <c r="P14" s="62">
        <f t="shared" si="9"/>
        <v>3.0788104141070023</v>
      </c>
      <c r="X14" s="84" t="s">
        <v>29</v>
      </c>
      <c r="Y14" s="85" t="e">
        <f>INTERCEPT(V7:V11,T7:T11)</f>
        <v>#DIV/0!</v>
      </c>
      <c r="AA14" s="105"/>
      <c r="AB14" s="58"/>
      <c r="AC14" s="106" t="e">
        <f t="shared" si="10"/>
        <v>#DIV/0!</v>
      </c>
      <c r="AD14" s="62" t="e">
        <f t="shared" si="11"/>
        <v>#DIV/0!</v>
      </c>
    </row>
    <row r="15" spans="7:30" ht="13.5" thickBot="1">
      <c r="G15" s="86" t="s">
        <v>30</v>
      </c>
      <c r="H15" s="87">
        <f>RSQ(E7:E11,C7:C11)</f>
        <v>0.9999302850385304</v>
      </c>
      <c r="I15" s="18"/>
      <c r="J15" s="58"/>
      <c r="K15" s="1">
        <f t="shared" si="12"/>
        <v>0</v>
      </c>
      <c r="L15" s="19"/>
      <c r="M15" s="71"/>
      <c r="N15" s="58"/>
      <c r="O15" s="21">
        <f t="shared" si="8"/>
        <v>0.4883829468953529</v>
      </c>
      <c r="P15" s="62">
        <f t="shared" si="9"/>
        <v>3.0788104141070023</v>
      </c>
      <c r="X15" s="86" t="s">
        <v>30</v>
      </c>
      <c r="Y15" s="87" t="e">
        <f>RSQ(V7:V11,T7:T11)</f>
        <v>#DIV/0!</v>
      </c>
      <c r="AA15" s="105"/>
      <c r="AB15" s="58"/>
      <c r="AC15" s="106" t="e">
        <f t="shared" si="10"/>
        <v>#DIV/0!</v>
      </c>
      <c r="AD15" s="62" t="e">
        <f t="shared" si="11"/>
        <v>#DIV/0!</v>
      </c>
    </row>
    <row r="16" spans="9:30" ht="12.75">
      <c r="I16" s="18"/>
      <c r="J16" s="58"/>
      <c r="K16" s="1">
        <f t="shared" si="12"/>
        <v>0</v>
      </c>
      <c r="L16" s="19"/>
      <c r="M16" s="71"/>
      <c r="N16" s="58"/>
      <c r="O16" s="21">
        <f t="shared" si="8"/>
        <v>0.4883829468953529</v>
      </c>
      <c r="P16" s="62">
        <f t="shared" si="9"/>
        <v>3.0788104141070023</v>
      </c>
      <c r="AA16" s="105"/>
      <c r="AB16" s="58"/>
      <c r="AC16" s="106" t="e">
        <f t="shared" si="10"/>
        <v>#DIV/0!</v>
      </c>
      <c r="AD16" s="62" t="e">
        <f t="shared" si="11"/>
        <v>#DIV/0!</v>
      </c>
    </row>
    <row r="17" spans="12:30" ht="12.75">
      <c r="L17" s="19"/>
      <c r="M17" s="71"/>
      <c r="N17" s="58"/>
      <c r="O17" s="21">
        <f t="shared" si="8"/>
        <v>0.4883829468953529</v>
      </c>
      <c r="P17" s="62">
        <f t="shared" si="9"/>
        <v>3.0788104141070023</v>
      </c>
      <c r="AA17" s="105"/>
      <c r="AB17" s="58"/>
      <c r="AC17" s="106" t="e">
        <f t="shared" si="10"/>
        <v>#DIV/0!</v>
      </c>
      <c r="AD17" s="62" t="e">
        <f t="shared" si="11"/>
        <v>#DIV/0!</v>
      </c>
    </row>
    <row r="18" spans="12:30" ht="13.5" thickBot="1">
      <c r="L18" s="19"/>
      <c r="M18" s="71"/>
      <c r="N18" s="58"/>
      <c r="O18" s="21">
        <f t="shared" si="8"/>
        <v>0.4883829468953529</v>
      </c>
      <c r="P18" s="62">
        <f t="shared" si="9"/>
        <v>3.0788104141070023</v>
      </c>
      <c r="AA18" s="105"/>
      <c r="AB18" s="58"/>
      <c r="AC18" s="106" t="e">
        <f t="shared" si="10"/>
        <v>#DIV/0!</v>
      </c>
      <c r="AD18" s="62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AA19" s="105"/>
      <c r="AB19" s="58"/>
      <c r="AC19" s="106" t="e">
        <f t="shared" si="10"/>
        <v>#DIV/0!</v>
      </c>
      <c r="AD19" s="62" t="e">
        <f t="shared" si="11"/>
        <v>#DIV/0!</v>
      </c>
    </row>
    <row r="20" spans="10:15" ht="15">
      <c r="J20" s="53" t="s">
        <v>31</v>
      </c>
      <c r="K20" s="54"/>
      <c r="L20" s="19"/>
      <c r="M20" s="65" t="s">
        <v>33</v>
      </c>
      <c r="N20" s="66"/>
      <c r="O20" s="19"/>
    </row>
    <row r="21" spans="10:15" ht="15">
      <c r="J21" s="47" t="s">
        <v>36</v>
      </c>
      <c r="K21" s="48"/>
      <c r="L21" s="19"/>
      <c r="M21" s="39" t="s">
        <v>41</v>
      </c>
      <c r="N21" s="40"/>
      <c r="O21" s="19"/>
    </row>
    <row r="22" spans="10:15" ht="15">
      <c r="J22" s="47" t="s">
        <v>25</v>
      </c>
      <c r="K22" s="48"/>
      <c r="L22" s="19"/>
      <c r="M22" s="39" t="s">
        <v>42</v>
      </c>
      <c r="N22" s="40"/>
      <c r="O22" s="19"/>
    </row>
    <row r="23" spans="10:15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</row>
    <row r="24" spans="10:15" ht="12.75">
      <c r="J24" s="59"/>
      <c r="K24" s="61" t="e">
        <f aca="true" t="shared" si="13" ref="K24:K31">LOG10(J24*10)*(64)</f>
        <v>#NUM!</v>
      </c>
      <c r="L24" s="19"/>
      <c r="M24" s="39" t="s">
        <v>44</v>
      </c>
      <c r="N24" s="40"/>
      <c r="O24" s="19"/>
    </row>
    <row r="25" spans="10:15" ht="12.75">
      <c r="J25" s="58"/>
      <c r="K25" s="61" t="e">
        <f t="shared" si="13"/>
        <v>#NUM!</v>
      </c>
      <c r="L25" s="19"/>
      <c r="M25" s="39" t="s">
        <v>40</v>
      </c>
      <c r="N25" s="40"/>
      <c r="O25" s="19"/>
    </row>
    <row r="26" spans="10:15" ht="12.75">
      <c r="J26" s="58"/>
      <c r="K26" s="61" t="e">
        <f t="shared" si="13"/>
        <v>#NUM!</v>
      </c>
      <c r="L26" s="19"/>
      <c r="M26" s="67" t="s">
        <v>45</v>
      </c>
      <c r="N26" s="40"/>
      <c r="O26" s="19"/>
    </row>
    <row r="27" spans="10:15" ht="12.75">
      <c r="J27" s="58"/>
      <c r="K27" s="61" t="e">
        <f t="shared" si="13"/>
        <v>#NUM!</v>
      </c>
      <c r="L27" s="19"/>
      <c r="M27" s="41" t="s">
        <v>46</v>
      </c>
      <c r="N27" s="42"/>
      <c r="O27" s="19"/>
    </row>
    <row r="28" spans="10:15" ht="12.75">
      <c r="J28" s="58"/>
      <c r="K28" s="61" t="e">
        <f t="shared" si="13"/>
        <v>#NUM!</v>
      </c>
      <c r="L28" s="19"/>
      <c r="O28" s="19"/>
    </row>
    <row r="29" spans="10:15" ht="12.75">
      <c r="J29" s="58"/>
      <c r="K29" s="61" t="e">
        <f t="shared" si="13"/>
        <v>#NUM!</v>
      </c>
      <c r="L29" s="19"/>
      <c r="O29" s="19"/>
    </row>
    <row r="30" spans="10:15" ht="12.75">
      <c r="J30" s="58"/>
      <c r="K30" s="61" t="e">
        <f t="shared" si="13"/>
        <v>#NUM!</v>
      </c>
      <c r="L30" s="19"/>
      <c r="O30" s="19"/>
    </row>
    <row r="31" spans="10:15" ht="12.75">
      <c r="J31" s="58"/>
      <c r="K31" s="61" t="e">
        <f t="shared" si="13"/>
        <v>#NUM!</v>
      </c>
      <c r="L31" s="19"/>
      <c r="O31" s="19"/>
    </row>
    <row r="32" spans="12:15" ht="12.75">
      <c r="L32" s="19"/>
      <c r="M32" s="19"/>
      <c r="N32" s="19"/>
      <c r="O32" s="19"/>
    </row>
    <row r="33" spans="12:15" ht="13.5" thickBot="1">
      <c r="L33" s="19"/>
      <c r="M33" s="19"/>
      <c r="N33" s="19"/>
      <c r="O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62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48</v>
      </c>
      <c r="P38" s="93" t="s">
        <v>63</v>
      </c>
    </row>
    <row r="39" spans="10:16" ht="12.75">
      <c r="J39" s="59"/>
      <c r="K39" s="61" t="e">
        <f aca="true" t="shared" si="14" ref="K39:K46">LOG10(J39)*(64)</f>
        <v>#NUM!</v>
      </c>
      <c r="L39" s="19"/>
      <c r="M39" s="59">
        <f>N7</f>
        <v>0</v>
      </c>
      <c r="N39" s="61">
        <f>10^(4*(M39/256))</f>
        <v>1</v>
      </c>
      <c r="O39" s="61">
        <f>P7</f>
        <v>3.0788104141070023</v>
      </c>
      <c r="P39" s="107">
        <f>O39/N39</f>
        <v>3.0788104141070023</v>
      </c>
    </row>
    <row r="40" spans="10:16" ht="12.75">
      <c r="J40" s="58"/>
      <c r="K40" s="61" t="e">
        <f t="shared" si="14"/>
        <v>#NUM!</v>
      </c>
      <c r="L40" s="19"/>
      <c r="M40" s="59">
        <f>N8</f>
        <v>0</v>
      </c>
      <c r="N40" s="61">
        <f>10^(4*(M40/256))</f>
        <v>1</v>
      </c>
      <c r="O40" s="61">
        <f>P8</f>
        <v>3.0788104141070023</v>
      </c>
      <c r="P40" s="107">
        <f>O40/N40</f>
        <v>3.0788104141070023</v>
      </c>
    </row>
    <row r="41" spans="10:16" ht="12.75">
      <c r="J41" s="58"/>
      <c r="K41" s="61" t="e">
        <f t="shared" si="14"/>
        <v>#NUM!</v>
      </c>
      <c r="L41" s="19"/>
      <c r="M41" s="59">
        <f>N9</f>
        <v>0</v>
      </c>
      <c r="N41" s="61">
        <f>10^(4*(M41/256))</f>
        <v>1</v>
      </c>
      <c r="O41" s="61">
        <f>P9</f>
        <v>3.0788104141070023</v>
      </c>
      <c r="P41" s="107">
        <f>O41/N41</f>
        <v>3.0788104141070023</v>
      </c>
    </row>
    <row r="42" spans="10:16" ht="12.75">
      <c r="J42" s="58"/>
      <c r="K42" s="61" t="e">
        <f t="shared" si="14"/>
        <v>#NUM!</v>
      </c>
      <c r="L42" s="19"/>
      <c r="M42" s="59">
        <f>N10</f>
        <v>0</v>
      </c>
      <c r="N42" s="61">
        <f>10^(4*(M42/256))</f>
        <v>1</v>
      </c>
      <c r="O42" s="61">
        <f>P10</f>
        <v>3.0788104141070023</v>
      </c>
      <c r="P42" s="107">
        <f>O42/N42</f>
        <v>3.0788104141070023</v>
      </c>
    </row>
    <row r="43" spans="10:16" ht="12.75">
      <c r="J43" s="58"/>
      <c r="K43" s="61" t="e">
        <f t="shared" si="14"/>
        <v>#NUM!</v>
      </c>
      <c r="L43" s="19"/>
      <c r="M43" s="59">
        <f>N11</f>
        <v>0</v>
      </c>
      <c r="N43" s="61">
        <f>10^(4*(M43/256))</f>
        <v>1</v>
      </c>
      <c r="O43" s="61">
        <f>P11</f>
        <v>3.0788104141070023</v>
      </c>
      <c r="P43" s="107">
        <f>O43/N43</f>
        <v>3.0788104141070023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8"/>
      <c r="K45" s="61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4"/>
        <v>#NUM!</v>
      </c>
      <c r="M46" s="153" t="s">
        <v>64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65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8"/>
      <c r="N50" s="61">
        <f aca="true" t="shared" si="15" ref="N50:N55">10^(4*(M50/256))</f>
        <v>1</v>
      </c>
      <c r="O50" s="37">
        <f>P39*N50</f>
        <v>3.0788104141070023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5"/>
        <v>1</v>
      </c>
      <c r="O51" s="38">
        <f>P39*N51</f>
        <v>3.0788104141070023</v>
      </c>
    </row>
    <row r="52" spans="9:15" ht="15">
      <c r="I52" s="17"/>
      <c r="J52" s="47" t="s">
        <v>25</v>
      </c>
      <c r="K52" s="48"/>
      <c r="M52" s="109"/>
      <c r="N52" s="61">
        <f t="shared" si="15"/>
        <v>1</v>
      </c>
      <c r="O52" s="38">
        <f>P39*N52</f>
        <v>3.0788104141070023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5"/>
        <v>1</v>
      </c>
      <c r="O53" s="38">
        <f>P39*N53</f>
        <v>3.0788104141070023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5"/>
        <v>1</v>
      </c>
      <c r="O54" s="38">
        <f>P39*N54</f>
        <v>3.0788104141070023</v>
      </c>
    </row>
    <row r="55" spans="10:15" ht="12.75">
      <c r="J55" s="58"/>
      <c r="K55" s="61" t="e">
        <f aca="true" t="shared" si="16" ref="K55:K61">LOG10(J55)*(256/LOG10(262144))</f>
        <v>#NUM!</v>
      </c>
      <c r="M55" s="109"/>
      <c r="N55" s="61">
        <f t="shared" si="15"/>
        <v>1</v>
      </c>
      <c r="O55" s="38">
        <f>P39*N55</f>
        <v>3.0788104141070023</v>
      </c>
    </row>
    <row r="56" spans="10:11" ht="12.75">
      <c r="J56" s="58"/>
      <c r="K56" s="61" t="e">
        <f t="shared" si="16"/>
        <v>#NUM!</v>
      </c>
    </row>
    <row r="57" spans="10:11" ht="12.75">
      <c r="J57" s="58"/>
      <c r="K57" s="61" t="e">
        <f t="shared" si="16"/>
        <v>#NUM!</v>
      </c>
    </row>
    <row r="58" spans="10:11" ht="12.75">
      <c r="J58" s="58"/>
      <c r="K58" s="61" t="e">
        <f t="shared" si="16"/>
        <v>#NUM!</v>
      </c>
    </row>
    <row r="59" spans="10:11" ht="12.75">
      <c r="J59" s="58"/>
      <c r="K59" s="61" t="e">
        <f t="shared" si="16"/>
        <v>#NUM!</v>
      </c>
    </row>
    <row r="60" spans="10:11" ht="12.75">
      <c r="J60" s="58"/>
      <c r="K60" s="61" t="e">
        <f t="shared" si="16"/>
        <v>#NUM!</v>
      </c>
    </row>
    <row r="61" spans="10:11" ht="12.75">
      <c r="J61" s="58"/>
      <c r="K61" s="61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5:AD5"/>
    <mergeCell ref="AA6:AD6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2</v>
      </c>
      <c r="E5" s="3" t="s">
        <v>15</v>
      </c>
      <c r="F5" s="3" t="s">
        <v>13</v>
      </c>
      <c r="G5" s="7" t="s">
        <v>10</v>
      </c>
      <c r="H5" s="4" t="s">
        <v>16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2</v>
      </c>
      <c r="V5" s="3" t="s">
        <v>15</v>
      </c>
      <c r="W5" s="3" t="s">
        <v>13</v>
      </c>
      <c r="X5" s="7" t="s">
        <v>10</v>
      </c>
      <c r="Y5" s="4" t="s">
        <v>16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102</v>
      </c>
      <c r="D6" s="124"/>
      <c r="E6" s="16"/>
      <c r="F6" s="32">
        <f aca="true" t="shared" si="0" ref="F6:F11">H$13*C6+H$14</f>
        <v>2.379897737169776</v>
      </c>
      <c r="G6" s="35"/>
      <c r="H6" s="34">
        <f aca="true" t="shared" si="1" ref="H6:H11">10^F6</f>
        <v>239.82681350436025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24</v>
      </c>
      <c r="Q6" s="19"/>
      <c r="S6" s="9">
        <v>1</v>
      </c>
      <c r="T6" s="88">
        <f>M50</f>
        <v>0</v>
      </c>
      <c r="U6" s="103">
        <f>O50</f>
        <v>1.537022127528842</v>
      </c>
      <c r="V6" s="16">
        <f aca="true" t="shared" si="2" ref="V6:V11">LOG10(U6)</f>
        <v>0.1866801198058612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153</v>
      </c>
      <c r="D7" s="60">
        <v>2947</v>
      </c>
      <c r="E7" s="123">
        <f>LOG10(D7)</f>
        <v>3.469380135849925</v>
      </c>
      <c r="F7" s="16">
        <f t="shared" si="0"/>
        <v>3.4765065458517337</v>
      </c>
      <c r="G7" s="35">
        <f>((ABS(F7-E7))/F7)*10</f>
        <v>0.020498767679042355</v>
      </c>
      <c r="H7" s="38">
        <f t="shared" si="1"/>
        <v>2995.7567452736353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0.1866801198058612</v>
      </c>
      <c r="P7" s="62">
        <f aca="true" t="shared" si="7" ref="P7:P18">10^O7</f>
        <v>1.537022127528842</v>
      </c>
      <c r="Q7" s="19"/>
      <c r="S7" s="9">
        <v>2</v>
      </c>
      <c r="T7" s="88">
        <f>M51</f>
        <v>0</v>
      </c>
      <c r="U7" s="103">
        <f>O51</f>
        <v>1.537022127528842</v>
      </c>
      <c r="V7" s="32">
        <f t="shared" si="2"/>
        <v>0.1866801198058612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24</v>
      </c>
    </row>
    <row r="8" spans="2:30" ht="13.5" thickBot="1">
      <c r="B8" s="9">
        <v>3</v>
      </c>
      <c r="C8" s="111">
        <v>176</v>
      </c>
      <c r="D8" s="60">
        <v>9553</v>
      </c>
      <c r="E8" s="123">
        <f>LOG10(D8)</f>
        <v>3.9801397777457543</v>
      </c>
      <c r="F8" s="16">
        <f t="shared" si="0"/>
        <v>3.971055616433793</v>
      </c>
      <c r="G8" s="35">
        <f>((ABS(F8-E8))/F8)*10</f>
        <v>0.022875935744559647</v>
      </c>
      <c r="H8" s="38">
        <f>10^F8</f>
        <v>9355.254713386032</v>
      </c>
      <c r="J8" s="49" t="s">
        <v>20</v>
      </c>
      <c r="K8" s="50" t="s">
        <v>21</v>
      </c>
      <c r="L8" s="19"/>
      <c r="M8" s="122"/>
      <c r="N8" s="111"/>
      <c r="O8" s="21">
        <f t="shared" si="6"/>
        <v>0.1866801198058612</v>
      </c>
      <c r="P8" s="62">
        <f t="shared" si="7"/>
        <v>1.537022127528842</v>
      </c>
      <c r="Q8" s="19"/>
      <c r="S8" s="9">
        <v>3</v>
      </c>
      <c r="T8" s="88">
        <f>M52</f>
        <v>0</v>
      </c>
      <c r="U8" s="103">
        <f>O52</f>
        <v>1.537022127528842</v>
      </c>
      <c r="V8" s="32">
        <f t="shared" si="2"/>
        <v>0.1866801198058612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>
        <v>200</v>
      </c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199</v>
      </c>
      <c r="D9" s="60">
        <v>29201</v>
      </c>
      <c r="E9" s="123">
        <f>LOG10(D9)</f>
        <v>4.465397724292443</v>
      </c>
      <c r="F9" s="16">
        <f t="shared" si="0"/>
        <v>4.465604687015852</v>
      </c>
      <c r="G9" s="35">
        <f>((ABS(F9-E9))/F9)*10</f>
        <v>0.0004634595713558879</v>
      </c>
      <c r="H9" s="38">
        <f>10^F9</f>
        <v>29214.919031864632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0.1866801198058612</v>
      </c>
      <c r="P9" s="62">
        <f t="shared" si="7"/>
        <v>1.537022127528842</v>
      </c>
      <c r="Q9" s="19"/>
      <c r="S9" s="9">
        <v>4</v>
      </c>
      <c r="T9" s="88">
        <f>M53</f>
        <v>0</v>
      </c>
      <c r="U9" s="103">
        <f>O53</f>
        <v>1.537022127528842</v>
      </c>
      <c r="V9" s="16">
        <f t="shared" si="2"/>
        <v>0.1866801198058612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222</v>
      </c>
      <c r="D10" s="60">
        <v>91839</v>
      </c>
      <c r="E10" s="123">
        <f>LOG10(D10)</f>
        <v>4.963027146211931</v>
      </c>
      <c r="F10" s="16">
        <f t="shared" si="0"/>
        <v>4.9601537575979116</v>
      </c>
      <c r="G10" s="35">
        <f>((ABS(F10-E10))/F10)*10</f>
        <v>0.005792942627268128</v>
      </c>
      <c r="H10" s="38">
        <f t="shared" si="1"/>
        <v>91233.3784794929</v>
      </c>
      <c r="J10" s="58"/>
      <c r="K10" s="1">
        <f t="shared" si="10"/>
        <v>0</v>
      </c>
      <c r="L10" s="19"/>
      <c r="M10" s="71"/>
      <c r="N10" s="111"/>
      <c r="O10" s="21">
        <f t="shared" si="6"/>
        <v>0.1866801198058612</v>
      </c>
      <c r="P10" s="62">
        <f t="shared" si="7"/>
        <v>1.537022127528842</v>
      </c>
      <c r="Q10" s="19"/>
      <c r="S10" s="9">
        <v>5</v>
      </c>
      <c r="T10" s="88">
        <f>M52</f>
        <v>0</v>
      </c>
      <c r="U10" s="103">
        <f>O52</f>
        <v>1.537022127528842</v>
      </c>
      <c r="V10" s="16">
        <f t="shared" si="2"/>
        <v>0.1866801198058612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239</v>
      </c>
      <c r="D11" s="117">
        <v>209443</v>
      </c>
      <c r="E11" s="123">
        <f>LOG10(D11)</f>
        <v>5.321065849957801</v>
      </c>
      <c r="F11" s="16">
        <f t="shared" si="0"/>
        <v>5.325690027158564</v>
      </c>
      <c r="G11" s="35">
        <f>((ABS(F11-E11))/F11)*10</f>
        <v>0.008682775710155799</v>
      </c>
      <c r="H11" s="38">
        <f t="shared" si="1"/>
        <v>211684.97180635587</v>
      </c>
      <c r="J11" s="58"/>
      <c r="K11" s="1">
        <f t="shared" si="10"/>
        <v>0</v>
      </c>
      <c r="L11" s="19"/>
      <c r="M11" s="71"/>
      <c r="N11" s="111"/>
      <c r="O11" s="21">
        <f t="shared" si="6"/>
        <v>0.1866801198058612</v>
      </c>
      <c r="P11" s="62">
        <f t="shared" si="7"/>
        <v>1.537022127528842</v>
      </c>
      <c r="Q11" s="19"/>
      <c r="S11" s="9">
        <v>6</v>
      </c>
      <c r="T11" s="88">
        <f>M53</f>
        <v>0</v>
      </c>
      <c r="U11" s="103">
        <f>O53</f>
        <v>1.537022127528842</v>
      </c>
      <c r="V11" s="16">
        <f t="shared" si="2"/>
        <v>0.1866801198058612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0.011662776266476363</v>
      </c>
      <c r="J12" s="58"/>
      <c r="K12" s="1">
        <f t="shared" si="10"/>
        <v>0</v>
      </c>
      <c r="L12" s="19"/>
      <c r="M12" s="71"/>
      <c r="N12" s="111"/>
      <c r="O12" s="21">
        <f t="shared" si="6"/>
        <v>0.1866801198058612</v>
      </c>
      <c r="P12" s="62">
        <f t="shared" si="7"/>
        <v>1.537022127528842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0.021502133503567795</v>
      </c>
      <c r="J13" s="58"/>
      <c r="K13" s="1">
        <f t="shared" si="10"/>
        <v>0</v>
      </c>
      <c r="L13" s="19"/>
      <c r="M13" s="71"/>
      <c r="N13" s="111"/>
      <c r="O13" s="21">
        <f t="shared" si="6"/>
        <v>0.1866801198058612</v>
      </c>
      <c r="P13" s="62">
        <f t="shared" si="7"/>
        <v>1.537022127528842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0.1866801198058612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0.1866801198058612</v>
      </c>
      <c r="P14" s="62">
        <f t="shared" si="7"/>
        <v>1.537022127528842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0.9999260499312788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0.1866801198058612</v>
      </c>
      <c r="P15" s="62">
        <f t="shared" si="7"/>
        <v>1.537022127528842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0.1866801198058612</v>
      </c>
      <c r="P16" s="62">
        <f t="shared" si="7"/>
        <v>1.537022127528842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0.1866801198058612</v>
      </c>
      <c r="P17" s="62">
        <f t="shared" si="7"/>
        <v>1.537022127528842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0.1866801198058612</v>
      </c>
      <c r="P18" s="62">
        <f t="shared" si="7"/>
        <v>1.537022127528842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67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24</v>
      </c>
      <c r="P38" s="93" t="s">
        <v>68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1.537022127528842</v>
      </c>
      <c r="P39" s="107">
        <f>O39/N39</f>
        <v>1.537022127528842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1.537022127528842</v>
      </c>
      <c r="P40" s="107">
        <f>O40/N40</f>
        <v>1.537022127528842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1.537022127528842</v>
      </c>
      <c r="P41" s="107">
        <f>O41/N41</f>
        <v>1.537022127528842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1.537022127528842</v>
      </c>
      <c r="P42" s="107">
        <f>O42/N42</f>
        <v>1.537022127528842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1.537022127528842</v>
      </c>
      <c r="P43" s="107">
        <f>O43/N43</f>
        <v>1.537022127528842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69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1.537022127528842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1.537022127528842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1.537022127528842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1.537022127528842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1.537022127528842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1.537022127528842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2" sqref="C12"/>
    </sheetView>
  </sheetViews>
  <sheetFormatPr defaultColWidth="8.8515625" defaultRowHeight="12.75"/>
  <cols>
    <col min="1" max="1" width="9.00390625" style="0" customWidth="1"/>
    <col min="2" max="2" width="8.140625" style="0" customWidth="1"/>
    <col min="3" max="3" width="8.8515625" style="0" customWidth="1"/>
    <col min="4" max="4" width="13.28125" style="0" customWidth="1"/>
    <col min="5" max="5" width="10.421875" style="0" customWidth="1"/>
    <col min="6" max="6" width="8.8515625" style="0" customWidth="1"/>
    <col min="7" max="7" width="10.00390625" style="0" customWidth="1"/>
    <col min="8" max="8" width="12.140625" style="0" customWidth="1"/>
    <col min="9" max="9" width="1.7109375" style="0" customWidth="1"/>
    <col min="10" max="10" width="9.00390625" style="0" customWidth="1"/>
    <col min="11" max="11" width="10.28125" style="0" customWidth="1"/>
    <col min="12" max="12" width="1.71093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26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9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S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108</v>
      </c>
      <c r="E5" s="139" t="s">
        <v>109</v>
      </c>
      <c r="F5" s="3" t="s">
        <v>13</v>
      </c>
      <c r="G5" s="7" t="s">
        <v>10</v>
      </c>
      <c r="H5" s="140" t="s">
        <v>110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108</v>
      </c>
      <c r="V5" s="139" t="s">
        <v>109</v>
      </c>
      <c r="W5" s="3" t="s">
        <v>13</v>
      </c>
      <c r="X5" s="7" t="s">
        <v>10</v>
      </c>
      <c r="Y5" s="140" t="s">
        <v>110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1">
        <v>51</v>
      </c>
      <c r="D6" s="124"/>
      <c r="E6" s="16"/>
      <c r="F6" s="32">
        <f aca="true" t="shared" si="0" ref="F6:F11">H$13*C6+H$14</f>
        <v>0.8187838499868132</v>
      </c>
      <c r="G6" s="35"/>
      <c r="H6" s="34">
        <f aca="true" t="shared" si="1" ref="H6:H11">10^F6</f>
        <v>6.588459035211083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112</v>
      </c>
      <c r="Q6" s="19"/>
      <c r="S6" s="9">
        <v>1</v>
      </c>
      <c r="T6" s="88">
        <f>M50</f>
        <v>0</v>
      </c>
      <c r="U6" s="103">
        <f>O50</f>
        <v>0.46365930760424134</v>
      </c>
      <c r="V6" s="16">
        <f aca="true" t="shared" si="2" ref="V6:V11">LOG10(U6)</f>
        <v>-0.3338010176655732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4" t="e">
        <f aca="true" t="shared" si="5" ref="Y6:Y11">10^W6</f>
        <v>#DIV/0!</v>
      </c>
      <c r="AA6" s="165" t="s">
        <v>61</v>
      </c>
      <c r="AB6" s="166"/>
      <c r="AC6" s="166"/>
      <c r="AD6" s="167"/>
    </row>
    <row r="7" spans="2:30" ht="15">
      <c r="B7" s="9">
        <v>2</v>
      </c>
      <c r="C7" s="111">
        <v>153</v>
      </c>
      <c r="D7" s="60">
        <v>1325</v>
      </c>
      <c r="E7" s="123">
        <f>LOG10(D7)</f>
        <v>3.1222158782728267</v>
      </c>
      <c r="F7" s="16">
        <f t="shared" si="0"/>
        <v>3.123953585291586</v>
      </c>
      <c r="G7" s="35">
        <f>((ABS(F7-E7))/F7)*10</f>
        <v>0.005562525086611427</v>
      </c>
      <c r="H7" s="38">
        <f t="shared" si="1"/>
        <v>1330.312234835804</v>
      </c>
      <c r="J7" s="47" t="s">
        <v>25</v>
      </c>
      <c r="K7" s="48"/>
      <c r="L7" s="19"/>
      <c r="M7" s="122"/>
      <c r="N7" s="111"/>
      <c r="O7" s="21">
        <f aca="true" t="shared" si="6" ref="O7:O18">H$13*N7+H$14</f>
        <v>-0.33380101766557324</v>
      </c>
      <c r="P7" s="62">
        <f aca="true" t="shared" si="7" ref="P7:P18">10^O7</f>
        <v>0.46365930760424134</v>
      </c>
      <c r="Q7" s="19"/>
      <c r="S7" s="9">
        <v>2</v>
      </c>
      <c r="T7" s="88">
        <f>M51</f>
        <v>0</v>
      </c>
      <c r="U7" s="103">
        <f>O51</f>
        <v>0.46365930760424134</v>
      </c>
      <c r="V7" s="32">
        <f t="shared" si="2"/>
        <v>-0.3338010176655732</v>
      </c>
      <c r="W7" s="32" t="e">
        <f t="shared" si="3"/>
        <v>#DIV/0!</v>
      </c>
      <c r="X7" s="36" t="e">
        <f t="shared" si="4"/>
        <v>#DIV/0!</v>
      </c>
      <c r="Y7" s="37" t="e">
        <f t="shared" si="5"/>
        <v>#DIV/0!</v>
      </c>
      <c r="AA7" s="20" t="s">
        <v>51</v>
      </c>
      <c r="AB7" s="104" t="s">
        <v>22</v>
      </c>
      <c r="AC7" s="104" t="s">
        <v>23</v>
      </c>
      <c r="AD7" s="104" t="s">
        <v>112</v>
      </c>
    </row>
    <row r="8" spans="2:30" ht="13.5" thickBot="1">
      <c r="B8" s="9">
        <v>3</v>
      </c>
      <c r="C8" s="111">
        <v>178</v>
      </c>
      <c r="D8" s="60">
        <v>4891</v>
      </c>
      <c r="E8" s="123">
        <f>LOG10(D8)</f>
        <v>3.6893976628212823</v>
      </c>
      <c r="F8" s="16">
        <f t="shared" si="0"/>
        <v>3.6889461674741284</v>
      </c>
      <c r="G8" s="35">
        <f>((ABS(F8-E8))/F8)*10</f>
        <v>0.0012239141658797522</v>
      </c>
      <c r="H8" s="38">
        <f>10^F8</f>
        <v>4885.917926959826</v>
      </c>
      <c r="J8" s="49" t="s">
        <v>20</v>
      </c>
      <c r="K8" s="50" t="s">
        <v>21</v>
      </c>
      <c r="L8" s="19"/>
      <c r="M8" s="122"/>
      <c r="N8" s="111"/>
      <c r="O8" s="21">
        <f t="shared" si="6"/>
        <v>-0.33380101766557324</v>
      </c>
      <c r="P8" s="62">
        <f t="shared" si="7"/>
        <v>0.46365930760424134</v>
      </c>
      <c r="Q8" s="19"/>
      <c r="S8" s="9">
        <v>3</v>
      </c>
      <c r="T8" s="88">
        <f>M52</f>
        <v>0</v>
      </c>
      <c r="U8" s="103">
        <f>O52</f>
        <v>0.46365930760424134</v>
      </c>
      <c r="V8" s="32">
        <f t="shared" si="2"/>
        <v>-0.3338010176655732</v>
      </c>
      <c r="W8" s="32" t="e">
        <f t="shared" si="3"/>
        <v>#DIV/0!</v>
      </c>
      <c r="X8" s="36" t="e">
        <f t="shared" si="4"/>
        <v>#DIV/0!</v>
      </c>
      <c r="Y8" s="37" t="e">
        <f t="shared" si="5"/>
        <v>#DIV/0!</v>
      </c>
      <c r="AA8" s="105"/>
      <c r="AB8" s="58"/>
      <c r="AC8" s="106" t="e">
        <f aca="true" t="shared" si="8" ref="AC8:AC19">Y$13*AB8+Y$14</f>
        <v>#DIV/0!</v>
      </c>
      <c r="AD8" s="62" t="e">
        <f aca="true" t="shared" si="9" ref="AD8:AD19">10^AC8</f>
        <v>#DIV/0!</v>
      </c>
    </row>
    <row r="9" spans="2:30" ht="12.75">
      <c r="B9" s="9">
        <v>4</v>
      </c>
      <c r="C9" s="111">
        <v>201</v>
      </c>
      <c r="D9" s="60">
        <v>16297</v>
      </c>
      <c r="E9" s="123">
        <f>LOG10(D9)</f>
        <v>4.212107665547659</v>
      </c>
      <c r="F9" s="16">
        <f t="shared" si="0"/>
        <v>4.208739343082067</v>
      </c>
      <c r="G9" s="35">
        <f>((ABS(F9-E9))/F9)*10</f>
        <v>0.008003162446086327</v>
      </c>
      <c r="H9" s="38">
        <f>10^F9</f>
        <v>16171.091820821883</v>
      </c>
      <c r="J9" s="58"/>
      <c r="K9" s="1">
        <f aca="true" t="shared" si="10" ref="K9:K16">J9/4</f>
        <v>0</v>
      </c>
      <c r="L9" s="19"/>
      <c r="M9" s="122"/>
      <c r="N9" s="111"/>
      <c r="O9" s="21">
        <f t="shared" si="6"/>
        <v>-0.33380101766557324</v>
      </c>
      <c r="P9" s="62">
        <f t="shared" si="7"/>
        <v>0.46365930760424134</v>
      </c>
      <c r="Q9" s="19"/>
      <c r="S9" s="9">
        <v>4</v>
      </c>
      <c r="T9" s="88">
        <f>M53</f>
        <v>0</v>
      </c>
      <c r="U9" s="103">
        <f>O53</f>
        <v>0.46365930760424134</v>
      </c>
      <c r="V9" s="16">
        <f t="shared" si="2"/>
        <v>-0.3338010176655732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8"/>
      <c r="AC9" s="106" t="e">
        <f t="shared" si="8"/>
        <v>#DIV/0!</v>
      </c>
      <c r="AD9" s="62" t="e">
        <f t="shared" si="9"/>
        <v>#DIV/0!</v>
      </c>
    </row>
    <row r="10" spans="2:30" ht="12.75">
      <c r="B10" s="9">
        <v>5</v>
      </c>
      <c r="C10" s="111">
        <v>225</v>
      </c>
      <c r="D10" s="60">
        <v>56277</v>
      </c>
      <c r="E10" s="123">
        <f>LOG10(D10)</f>
        <v>4.750330938119993</v>
      </c>
      <c r="F10" s="16">
        <f t="shared" si="0"/>
        <v>4.751132221977308</v>
      </c>
      <c r="G10" s="35">
        <f>((ABS(F10-E10))/F10)*10</f>
        <v>0.001686511382714411</v>
      </c>
      <c r="H10" s="38">
        <f t="shared" si="1"/>
        <v>56380.92827618128</v>
      </c>
      <c r="J10" s="58"/>
      <c r="K10" s="1">
        <f t="shared" si="10"/>
        <v>0</v>
      </c>
      <c r="L10" s="19"/>
      <c r="M10" s="71"/>
      <c r="N10" s="111"/>
      <c r="O10" s="21">
        <f t="shared" si="6"/>
        <v>-0.33380101766557324</v>
      </c>
      <c r="P10" s="62">
        <f t="shared" si="7"/>
        <v>0.46365930760424134</v>
      </c>
      <c r="Q10" s="19"/>
      <c r="S10" s="9">
        <v>5</v>
      </c>
      <c r="T10" s="88">
        <f>M52</f>
        <v>0</v>
      </c>
      <c r="U10" s="103">
        <f>O52</f>
        <v>0.46365930760424134</v>
      </c>
      <c r="V10" s="16">
        <f t="shared" si="2"/>
        <v>-0.3338010176655732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8"/>
      <c r="AC10" s="106" t="e">
        <f t="shared" si="8"/>
        <v>#DIV/0!</v>
      </c>
      <c r="AD10" s="62" t="e">
        <f t="shared" si="9"/>
        <v>#DIV/0!</v>
      </c>
    </row>
    <row r="11" spans="2:30" ht="13.5" thickBot="1">
      <c r="B11" s="9">
        <v>6</v>
      </c>
      <c r="C11" s="111">
        <v>243</v>
      </c>
      <c r="D11" s="117">
        <v>143432</v>
      </c>
      <c r="E11" s="123">
        <f>LOG10(D11)</f>
        <v>5.156646054212064</v>
      </c>
      <c r="F11" s="16">
        <f t="shared" si="0"/>
        <v>5.157926881148739</v>
      </c>
      <c r="G11" s="35">
        <f>((ABS(F11-E11))/F11)*10</f>
        <v>0.00248322042205807</v>
      </c>
      <c r="H11" s="38">
        <f t="shared" si="1"/>
        <v>143855.63590981558</v>
      </c>
      <c r="J11" s="58"/>
      <c r="K11" s="1">
        <f t="shared" si="10"/>
        <v>0</v>
      </c>
      <c r="L11" s="19"/>
      <c r="M11" s="71"/>
      <c r="N11" s="111"/>
      <c r="O11" s="21">
        <f t="shared" si="6"/>
        <v>-0.33380101766557324</v>
      </c>
      <c r="P11" s="62">
        <f t="shared" si="7"/>
        <v>0.46365930760424134</v>
      </c>
      <c r="Q11" s="19"/>
      <c r="S11" s="9">
        <v>6</v>
      </c>
      <c r="T11" s="88">
        <f>M53</f>
        <v>0</v>
      </c>
      <c r="U11" s="103">
        <f>O53</f>
        <v>0.46365930760424134</v>
      </c>
      <c r="V11" s="16">
        <f t="shared" si="2"/>
        <v>-0.3338010176655732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8"/>
      <c r="AC11" s="106" t="e">
        <f t="shared" si="8"/>
        <v>#DIV/0!</v>
      </c>
      <c r="AD11" s="62" t="e">
        <f t="shared" si="9"/>
        <v>#DIV/0!</v>
      </c>
    </row>
    <row r="12" spans="5:30" ht="13.5" thickBot="1">
      <c r="E12" s="151" t="s">
        <v>50</v>
      </c>
      <c r="F12" s="152"/>
      <c r="G12" s="89">
        <f>AVERAGE(G7:G11)</f>
        <v>0.003791866700669998</v>
      </c>
      <c r="J12" s="58"/>
      <c r="K12" s="1">
        <f t="shared" si="10"/>
        <v>0</v>
      </c>
      <c r="L12" s="19"/>
      <c r="M12" s="71"/>
      <c r="N12" s="111"/>
      <c r="O12" s="21">
        <f t="shared" si="6"/>
        <v>-0.33380101766557324</v>
      </c>
      <c r="P12" s="62">
        <f t="shared" si="7"/>
        <v>0.46365930760424134</v>
      </c>
      <c r="Q12" s="19"/>
      <c r="V12" s="151" t="s">
        <v>50</v>
      </c>
      <c r="W12" s="152"/>
      <c r="X12" s="89" t="e">
        <f>AVERAGE(X6:X11)</f>
        <v>#DIV/0!</v>
      </c>
      <c r="AA12" s="105"/>
      <c r="AB12" s="58"/>
      <c r="AC12" s="106" t="e">
        <f t="shared" si="8"/>
        <v>#DIV/0!</v>
      </c>
      <c r="AD12" s="62" t="e">
        <f t="shared" si="9"/>
        <v>#DIV/0!</v>
      </c>
    </row>
    <row r="13" spans="7:30" ht="12.75">
      <c r="G13" s="82" t="s">
        <v>28</v>
      </c>
      <c r="H13" s="83">
        <f>SLOPE(E7:E11,C7:C11)</f>
        <v>0.022599703287301695</v>
      </c>
      <c r="J13" s="58"/>
      <c r="K13" s="1">
        <f t="shared" si="10"/>
        <v>0</v>
      </c>
      <c r="L13" s="19"/>
      <c r="M13" s="71"/>
      <c r="N13" s="111"/>
      <c r="O13" s="21">
        <f t="shared" si="6"/>
        <v>-0.33380101766557324</v>
      </c>
      <c r="P13" s="62">
        <f t="shared" si="7"/>
        <v>0.46365930760424134</v>
      </c>
      <c r="Q13" s="19"/>
      <c r="X13" s="82" t="s">
        <v>28</v>
      </c>
      <c r="Y13" s="83" t="e">
        <f>SLOPE(V6:V11,T6:T11)</f>
        <v>#DIV/0!</v>
      </c>
      <c r="AA13" s="105"/>
      <c r="AB13" s="58"/>
      <c r="AC13" s="106" t="e">
        <f t="shared" si="8"/>
        <v>#DIV/0!</v>
      </c>
      <c r="AD13" s="62" t="e">
        <f t="shared" si="9"/>
        <v>#DIV/0!</v>
      </c>
    </row>
    <row r="14" spans="7:30" ht="12.75">
      <c r="G14" s="84" t="s">
        <v>29</v>
      </c>
      <c r="H14" s="85">
        <f>INTERCEPT(E7:E11,C7:C11)</f>
        <v>-0.33380101766557324</v>
      </c>
      <c r="I14" s="18"/>
      <c r="J14" s="58"/>
      <c r="K14" s="1">
        <f t="shared" si="10"/>
        <v>0</v>
      </c>
      <c r="L14" s="19"/>
      <c r="M14" s="71"/>
      <c r="N14" s="58"/>
      <c r="O14" s="21">
        <f t="shared" si="6"/>
        <v>-0.33380101766557324</v>
      </c>
      <c r="P14" s="62">
        <f t="shared" si="7"/>
        <v>0.46365930760424134</v>
      </c>
      <c r="Q14" s="19"/>
      <c r="X14" s="84" t="s">
        <v>29</v>
      </c>
      <c r="Y14" s="85" t="e">
        <f>INTERCEPT(V6:V11,T6:T11)</f>
        <v>#DIV/0!</v>
      </c>
      <c r="AA14" s="105"/>
      <c r="AB14" s="58"/>
      <c r="AC14" s="106" t="e">
        <f t="shared" si="8"/>
        <v>#DIV/0!</v>
      </c>
      <c r="AD14" s="62" t="e">
        <f t="shared" si="9"/>
        <v>#DIV/0!</v>
      </c>
    </row>
    <row r="15" spans="7:30" ht="13.5" thickBot="1">
      <c r="G15" s="86" t="s">
        <v>30</v>
      </c>
      <c r="H15" s="87">
        <f>RSQ(E7:E11,C7:C11)</f>
        <v>0.9999936157261323</v>
      </c>
      <c r="I15" s="18"/>
      <c r="J15" s="58"/>
      <c r="K15" s="1">
        <f t="shared" si="10"/>
        <v>0</v>
      </c>
      <c r="L15" s="19"/>
      <c r="M15" s="71"/>
      <c r="N15" s="58"/>
      <c r="O15" s="21">
        <f t="shared" si="6"/>
        <v>-0.33380101766557324</v>
      </c>
      <c r="P15" s="62">
        <f t="shared" si="7"/>
        <v>0.46365930760424134</v>
      </c>
      <c r="Q15" s="19"/>
      <c r="X15" s="86" t="s">
        <v>30</v>
      </c>
      <c r="Y15" s="87" t="e">
        <f>RSQ(V6:V11,T6:T11)</f>
        <v>#DIV/0!</v>
      </c>
      <c r="AA15" s="105"/>
      <c r="AB15" s="58"/>
      <c r="AC15" s="106" t="e">
        <f t="shared" si="8"/>
        <v>#DIV/0!</v>
      </c>
      <c r="AD15" s="62" t="e">
        <f t="shared" si="9"/>
        <v>#DIV/0!</v>
      </c>
    </row>
    <row r="16" spans="9:30" ht="12.75">
      <c r="I16" s="18"/>
      <c r="J16" s="58"/>
      <c r="K16" s="1">
        <f t="shared" si="10"/>
        <v>0</v>
      </c>
      <c r="L16" s="19"/>
      <c r="M16" s="71"/>
      <c r="N16" s="58"/>
      <c r="O16" s="21">
        <f t="shared" si="6"/>
        <v>-0.33380101766557324</v>
      </c>
      <c r="P16" s="62">
        <f t="shared" si="7"/>
        <v>0.46365930760424134</v>
      </c>
      <c r="Q16" s="19"/>
      <c r="AA16" s="105"/>
      <c r="AB16" s="58"/>
      <c r="AC16" s="106" t="e">
        <f t="shared" si="8"/>
        <v>#DIV/0!</v>
      </c>
      <c r="AD16" s="62" t="e">
        <f t="shared" si="9"/>
        <v>#DIV/0!</v>
      </c>
    </row>
    <row r="17" spans="12:30" ht="12.75">
      <c r="L17" s="19"/>
      <c r="M17" s="71"/>
      <c r="N17" s="58"/>
      <c r="O17" s="21">
        <f t="shared" si="6"/>
        <v>-0.33380101766557324</v>
      </c>
      <c r="P17" s="62">
        <f t="shared" si="7"/>
        <v>0.46365930760424134</v>
      </c>
      <c r="Q17" s="19"/>
      <c r="AA17" s="105"/>
      <c r="AB17" s="58"/>
      <c r="AC17" s="106" t="e">
        <f t="shared" si="8"/>
        <v>#DIV/0!</v>
      </c>
      <c r="AD17" s="62" t="e">
        <f t="shared" si="9"/>
        <v>#DIV/0!</v>
      </c>
    </row>
    <row r="18" spans="12:30" ht="13.5" thickBot="1">
      <c r="L18" s="19"/>
      <c r="M18" s="71"/>
      <c r="N18" s="58"/>
      <c r="O18" s="21">
        <f t="shared" si="6"/>
        <v>-0.33380101766557324</v>
      </c>
      <c r="P18" s="62">
        <f t="shared" si="7"/>
        <v>0.46365930760424134</v>
      </c>
      <c r="Q18" s="19"/>
      <c r="AA18" s="105"/>
      <c r="AB18" s="58"/>
      <c r="AC18" s="106" t="e">
        <f t="shared" si="8"/>
        <v>#DIV/0!</v>
      </c>
      <c r="AD18" s="62" t="e">
        <f t="shared" si="9"/>
        <v>#DIV/0!</v>
      </c>
    </row>
    <row r="19" spans="8:30" ht="13.5" thickBot="1">
      <c r="H19">
        <v>21</v>
      </c>
      <c r="J19" s="43" t="s">
        <v>37</v>
      </c>
      <c r="K19" s="44"/>
      <c r="L19" s="19"/>
      <c r="M19" s="19"/>
      <c r="N19" s="19"/>
      <c r="O19" s="19"/>
      <c r="P19" s="19"/>
      <c r="AA19" s="105"/>
      <c r="AB19" s="58"/>
      <c r="AC19" s="106" t="e">
        <f t="shared" si="8"/>
        <v>#DIV/0!</v>
      </c>
      <c r="AD19" s="62" t="e">
        <f t="shared" si="9"/>
        <v>#DIV/0!</v>
      </c>
    </row>
    <row r="20" spans="8:25" ht="15">
      <c r="H20">
        <v>56.5</v>
      </c>
      <c r="J20" s="53" t="s">
        <v>31</v>
      </c>
      <c r="K20" s="54"/>
      <c r="L20" s="19"/>
      <c r="M20" s="65" t="s">
        <v>33</v>
      </c>
      <c r="N20" s="66"/>
      <c r="O20" s="19"/>
      <c r="P20" s="19"/>
      <c r="Y20">
        <v>21</v>
      </c>
    </row>
    <row r="21" spans="10:25" ht="15">
      <c r="J21" s="47" t="s">
        <v>36</v>
      </c>
      <c r="K21" s="48"/>
      <c r="L21" s="19"/>
      <c r="M21" s="39" t="s">
        <v>41</v>
      </c>
      <c r="N21" s="40"/>
      <c r="O21" s="19"/>
      <c r="P21" s="19"/>
      <c r="Y21">
        <v>56.5</v>
      </c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9"/>
      <c r="K24" s="61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8"/>
      <c r="K25" s="61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8"/>
      <c r="K26" s="61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8"/>
      <c r="K27" s="61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8"/>
      <c r="K28" s="61" t="e">
        <f t="shared" si="11"/>
        <v>#NUM!</v>
      </c>
      <c r="L28" s="19"/>
      <c r="O28" s="19"/>
      <c r="P28" s="19"/>
    </row>
    <row r="29" spans="10:16" ht="12.75">
      <c r="J29" s="58"/>
      <c r="K29" s="61" t="e">
        <f t="shared" si="11"/>
        <v>#NUM!</v>
      </c>
      <c r="L29" s="19"/>
      <c r="O29" s="19"/>
      <c r="P29" s="19"/>
    </row>
    <row r="30" spans="10:16" ht="12.75">
      <c r="J30" s="58"/>
      <c r="K30" s="61" t="e">
        <f t="shared" si="11"/>
        <v>#NUM!</v>
      </c>
      <c r="L30" s="19"/>
      <c r="O30" s="19"/>
      <c r="P30" s="19"/>
    </row>
    <row r="31" spans="10:16" ht="12.75">
      <c r="J31" s="58"/>
      <c r="K31" s="61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53" t="s">
        <v>53</v>
      </c>
      <c r="N35" s="154"/>
      <c r="O35" s="154"/>
      <c r="P35" s="155"/>
    </row>
    <row r="36" spans="10:16" ht="15">
      <c r="J36" s="47" t="s">
        <v>36</v>
      </c>
      <c r="K36" s="48"/>
      <c r="L36" s="19"/>
      <c r="M36" s="156" t="s">
        <v>114</v>
      </c>
      <c r="N36" s="157"/>
      <c r="O36" s="157"/>
      <c r="P36" s="158"/>
    </row>
    <row r="37" spans="10:16" ht="15.75" thickBot="1">
      <c r="J37" s="47" t="s">
        <v>25</v>
      </c>
      <c r="K37" s="48"/>
      <c r="L37" s="19"/>
      <c r="M37" s="156" t="s">
        <v>55</v>
      </c>
      <c r="N37" s="159"/>
      <c r="O37" s="159"/>
      <c r="P37" s="15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6" t="s">
        <v>112</v>
      </c>
      <c r="P38" s="147" t="s">
        <v>113</v>
      </c>
    </row>
    <row r="39" spans="10:16" ht="12.75">
      <c r="J39" s="59"/>
      <c r="K39" s="61" t="e">
        <f aca="true" t="shared" si="12" ref="K39:K46">LOG10(J39)*(64)</f>
        <v>#NUM!</v>
      </c>
      <c r="L39" s="19"/>
      <c r="M39" s="108">
        <f>N7</f>
        <v>0</v>
      </c>
      <c r="N39" s="61">
        <f>10^(4*(M39/256))</f>
        <v>1</v>
      </c>
      <c r="O39" s="61">
        <f>P7</f>
        <v>0.46365930760424134</v>
      </c>
      <c r="P39" s="107">
        <f>O39/N39</f>
        <v>0.46365930760424134</v>
      </c>
    </row>
    <row r="40" spans="10:16" ht="12.75">
      <c r="J40" s="58"/>
      <c r="K40" s="61" t="e">
        <f t="shared" si="12"/>
        <v>#NUM!</v>
      </c>
      <c r="L40" s="19"/>
      <c r="M40" s="108">
        <f>N8</f>
        <v>0</v>
      </c>
      <c r="N40" s="61">
        <f>10^(4*(M40/256))</f>
        <v>1</v>
      </c>
      <c r="O40" s="61">
        <f>P8</f>
        <v>0.46365930760424134</v>
      </c>
      <c r="P40" s="107">
        <f>O40/N40</f>
        <v>0.46365930760424134</v>
      </c>
    </row>
    <row r="41" spans="10:16" ht="12.75">
      <c r="J41" s="58"/>
      <c r="K41" s="61" t="e">
        <f t="shared" si="12"/>
        <v>#NUM!</v>
      </c>
      <c r="L41" s="19"/>
      <c r="M41" s="108">
        <f>N9</f>
        <v>0</v>
      </c>
      <c r="N41" s="61">
        <f>10^(4*(M41/256))</f>
        <v>1</v>
      </c>
      <c r="O41" s="61">
        <f>P9</f>
        <v>0.46365930760424134</v>
      </c>
      <c r="P41" s="107">
        <f>O41/N41</f>
        <v>0.46365930760424134</v>
      </c>
    </row>
    <row r="42" spans="10:16" ht="12.75">
      <c r="J42" s="58"/>
      <c r="K42" s="61" t="e">
        <f t="shared" si="12"/>
        <v>#NUM!</v>
      </c>
      <c r="L42" s="19"/>
      <c r="M42" s="108">
        <f>N10</f>
        <v>0</v>
      </c>
      <c r="N42" s="61">
        <f>10^(4*(M42/256))</f>
        <v>1</v>
      </c>
      <c r="O42" s="61">
        <f>P10</f>
        <v>0.46365930760424134</v>
      </c>
      <c r="P42" s="107">
        <f>O42/N42</f>
        <v>0.46365930760424134</v>
      </c>
    </row>
    <row r="43" spans="10:16" ht="12.75">
      <c r="J43" s="58"/>
      <c r="K43" s="61" t="e">
        <f t="shared" si="12"/>
        <v>#NUM!</v>
      </c>
      <c r="L43" s="19"/>
      <c r="M43" s="108">
        <f>N11</f>
        <v>0</v>
      </c>
      <c r="N43" s="61">
        <f>10^(4*(M43/256))</f>
        <v>1</v>
      </c>
      <c r="O43" s="61">
        <f>P11</f>
        <v>0.46365930760424134</v>
      </c>
      <c r="P43" s="107">
        <f>O43/N43</f>
        <v>0.46365930760424134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8"/>
      <c r="K44" s="61" t="e">
        <f t="shared" si="12"/>
        <v>#NUM!</v>
      </c>
      <c r="L44" s="19"/>
    </row>
    <row r="45" spans="1:15" ht="13.5" thickBot="1">
      <c r="A45" s="10"/>
      <c r="B45" s="13"/>
      <c r="C45" s="13"/>
      <c r="D45" s="13"/>
      <c r="E45" s="114"/>
      <c r="F45" s="13"/>
      <c r="G45" s="114"/>
      <c r="H45" s="12"/>
      <c r="J45" s="58"/>
      <c r="K45" s="61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8"/>
      <c r="K46" s="61" t="e">
        <f t="shared" si="12"/>
        <v>#NUM!</v>
      </c>
      <c r="M46" s="153" t="s">
        <v>111</v>
      </c>
      <c r="N46" s="154"/>
      <c r="O46" s="164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56" t="s">
        <v>104</v>
      </c>
      <c r="N47" s="157"/>
      <c r="O47" s="168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48"/>
      <c r="N48" s="149"/>
      <c r="O48" s="150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70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9"/>
      <c r="N50" s="61">
        <f aca="true" t="shared" si="13" ref="N50:N55">10^(4*(M50/256))</f>
        <v>1</v>
      </c>
      <c r="O50" s="38">
        <f>P39*N50</f>
        <v>0.46365930760424134</v>
      </c>
      <c r="P50" s="97"/>
    </row>
    <row r="51" spans="9:15" ht="15">
      <c r="I51" s="10"/>
      <c r="J51" s="47" t="s">
        <v>36</v>
      </c>
      <c r="K51" s="48"/>
      <c r="M51" s="109"/>
      <c r="N51" s="61">
        <f t="shared" si="13"/>
        <v>1</v>
      </c>
      <c r="O51" s="38">
        <f>P39*N51</f>
        <v>0.46365930760424134</v>
      </c>
    </row>
    <row r="52" spans="9:15" ht="15">
      <c r="I52" s="17"/>
      <c r="J52" s="47" t="s">
        <v>25</v>
      </c>
      <c r="K52" s="48"/>
      <c r="M52" s="109"/>
      <c r="N52" s="61">
        <f t="shared" si="13"/>
        <v>1</v>
      </c>
      <c r="O52" s="38">
        <f>P39*N52</f>
        <v>0.46365930760424134</v>
      </c>
    </row>
    <row r="53" spans="9:15" ht="15" thickBot="1">
      <c r="I53" s="17"/>
      <c r="J53" s="49" t="s">
        <v>72</v>
      </c>
      <c r="K53" s="50" t="s">
        <v>21</v>
      </c>
      <c r="M53" s="109"/>
      <c r="N53" s="61">
        <f t="shared" si="13"/>
        <v>1</v>
      </c>
      <c r="O53" s="38">
        <f>P39*N53</f>
        <v>0.46365930760424134</v>
      </c>
    </row>
    <row r="54" spans="10:15" ht="12.75">
      <c r="J54" s="59"/>
      <c r="K54" s="61" t="e">
        <f>LOG10(J54)*(256/LOG10(262144))</f>
        <v>#NUM!</v>
      </c>
      <c r="M54" s="109"/>
      <c r="N54" s="61">
        <f t="shared" si="13"/>
        <v>1</v>
      </c>
      <c r="O54" s="38">
        <f>P39*N54</f>
        <v>0.46365930760424134</v>
      </c>
    </row>
    <row r="55" spans="10:15" ht="12.75">
      <c r="J55" s="58"/>
      <c r="K55" s="61" t="e">
        <f aca="true" t="shared" si="14" ref="K55:K61">LOG10(J55)*(256/LOG10(262144))</f>
        <v>#NUM!</v>
      </c>
      <c r="M55" s="108"/>
      <c r="N55" s="61">
        <f t="shared" si="13"/>
        <v>1</v>
      </c>
      <c r="O55" s="37">
        <f>P39*N55</f>
        <v>0.46365930760424134</v>
      </c>
    </row>
    <row r="56" spans="10:11" ht="12.75">
      <c r="J56" s="58"/>
      <c r="K56" s="61" t="e">
        <f t="shared" si="14"/>
        <v>#NUM!</v>
      </c>
    </row>
    <row r="57" spans="10:11" ht="12.75">
      <c r="J57" s="58"/>
      <c r="K57" s="61" t="e">
        <f t="shared" si="14"/>
        <v>#NUM!</v>
      </c>
    </row>
    <row r="58" spans="10:11" ht="12.75">
      <c r="J58" s="58"/>
      <c r="K58" s="61" t="e">
        <f t="shared" si="14"/>
        <v>#NUM!</v>
      </c>
    </row>
    <row r="59" spans="10:11" ht="12.75">
      <c r="J59" s="58"/>
      <c r="K59" s="61" t="e">
        <f t="shared" si="14"/>
        <v>#NUM!</v>
      </c>
    </row>
    <row r="60" spans="10:11" ht="12.75">
      <c r="J60" s="58"/>
      <c r="K60" s="61" t="e">
        <f t="shared" si="14"/>
        <v>#NUM!</v>
      </c>
    </row>
    <row r="61" spans="10:11" ht="12.75">
      <c r="J61" s="58"/>
      <c r="K61" s="61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7:O47"/>
    <mergeCell ref="M48:O48"/>
    <mergeCell ref="M34:P34"/>
    <mergeCell ref="M35:P35"/>
    <mergeCell ref="M36:P36"/>
    <mergeCell ref="M37:P37"/>
    <mergeCell ref="M45:O45"/>
    <mergeCell ref="M46:O46"/>
    <mergeCell ref="M4:P4"/>
    <mergeCell ref="M5:P5"/>
    <mergeCell ref="AA5:AD5"/>
    <mergeCell ref="AA6:AD6"/>
    <mergeCell ref="E12:F12"/>
    <mergeCell ref="V12:W12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4">
      <selection activeCell="C12" sqref="C12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69" t="s">
        <v>26</v>
      </c>
      <c r="C1" s="25"/>
      <c r="D1" s="25"/>
      <c r="E1" s="25"/>
      <c r="F1" s="25"/>
      <c r="G1" s="24"/>
      <c r="J1" s="23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126" t="s">
        <v>11</v>
      </c>
      <c r="D5" s="3" t="s">
        <v>131</v>
      </c>
      <c r="E5" s="139" t="s">
        <v>132</v>
      </c>
      <c r="F5" s="3" t="s">
        <v>13</v>
      </c>
      <c r="G5" s="7" t="s">
        <v>10</v>
      </c>
      <c r="H5" s="140" t="s">
        <v>133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126" t="s">
        <v>11</v>
      </c>
      <c r="U5" s="3" t="s">
        <v>131</v>
      </c>
      <c r="V5" s="139" t="s">
        <v>132</v>
      </c>
      <c r="W5" s="3" t="s">
        <v>13</v>
      </c>
      <c r="X5" s="7" t="s">
        <v>10</v>
      </c>
      <c r="Y5" s="140" t="s">
        <v>133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37</v>
      </c>
      <c r="D6" s="60"/>
      <c r="E6" s="16"/>
      <c r="F6" s="16">
        <f aca="true" t="shared" si="0" ref="F6:F11">H$13*C6+H$14</f>
        <v>1.4077631306378962</v>
      </c>
      <c r="G6" s="35"/>
      <c r="H6" s="38">
        <f aca="true" t="shared" si="1" ref="H6:H11">10^F6</f>
        <v>25.571907842998932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41" t="s">
        <v>134</v>
      </c>
      <c r="Q6" s="19"/>
      <c r="S6" s="9">
        <v>1</v>
      </c>
      <c r="T6" s="72">
        <f>M50</f>
        <v>0</v>
      </c>
      <c r="U6" s="103">
        <f>O50</f>
        <v>3.913803297120946</v>
      </c>
      <c r="V6" s="16">
        <f aca="true" t="shared" si="2" ref="V6:V11">LOG10(U6)</f>
        <v>0.5925989947707206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8" t="e">
        <f aca="true" t="shared" si="5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149</v>
      </c>
      <c r="D7" s="60">
        <v>7292</v>
      </c>
      <c r="E7" s="16">
        <f>LOG10(D7)</f>
        <v>3.8628466599829387</v>
      </c>
      <c r="F7" s="16">
        <f t="shared" si="0"/>
        <v>3.875287001370968</v>
      </c>
      <c r="G7" s="35">
        <f>((ABS(F7-E7))/F7)*10</f>
        <v>0.032101729197419805</v>
      </c>
      <c r="H7" s="38">
        <f t="shared" si="1"/>
        <v>7503.899370116169</v>
      </c>
      <c r="J7" s="47" t="s">
        <v>25</v>
      </c>
      <c r="K7" s="48"/>
      <c r="L7" s="19"/>
      <c r="M7" s="71"/>
      <c r="N7" s="112"/>
      <c r="O7" s="21">
        <f aca="true" t="shared" si="6" ref="O7:O18">H$13*N7+H$14</f>
        <v>0.5925989947707206</v>
      </c>
      <c r="P7" s="63">
        <f aca="true" t="shared" si="7" ref="P7:P18">10^O7</f>
        <v>3.913803297120946</v>
      </c>
      <c r="Q7" s="19"/>
      <c r="S7" s="9">
        <v>2</v>
      </c>
      <c r="T7" s="72">
        <f>M51</f>
        <v>0</v>
      </c>
      <c r="U7" s="103">
        <f>O51</f>
        <v>3.913803297120946</v>
      </c>
      <c r="V7" s="16">
        <f t="shared" si="2"/>
        <v>0.5925989947707206</v>
      </c>
      <c r="W7" s="16" t="e">
        <f t="shared" si="3"/>
        <v>#DIV/0!</v>
      </c>
      <c r="X7" s="35" t="e">
        <f t="shared" si="4"/>
        <v>#DIV/0!</v>
      </c>
      <c r="Y7" s="38" t="e">
        <f t="shared" si="5"/>
        <v>#DIV/0!</v>
      </c>
      <c r="AA7" s="20" t="s">
        <v>51</v>
      </c>
      <c r="AB7" s="104" t="s">
        <v>22</v>
      </c>
      <c r="AC7" s="104" t="s">
        <v>23</v>
      </c>
      <c r="AD7" s="141" t="s">
        <v>134</v>
      </c>
    </row>
    <row r="8" spans="2:30" ht="13.5" thickBot="1">
      <c r="B8" s="9">
        <v>3</v>
      </c>
      <c r="C8" s="112">
        <v>175</v>
      </c>
      <c r="D8" s="60">
        <v>29633</v>
      </c>
      <c r="E8" s="16">
        <f>LOG10(D8)</f>
        <v>4.471775621020804</v>
      </c>
      <c r="F8" s="16">
        <f t="shared" si="0"/>
        <v>4.448105042791145</v>
      </c>
      <c r="G8" s="35">
        <f>((ABS(F8-E8))/F8)*10</f>
        <v>0.05321497132362196</v>
      </c>
      <c r="H8" s="38">
        <f t="shared" si="1"/>
        <v>28061.122701546476</v>
      </c>
      <c r="J8" s="49" t="s">
        <v>20</v>
      </c>
      <c r="K8" s="50" t="s">
        <v>21</v>
      </c>
      <c r="L8" s="19"/>
      <c r="M8" s="71"/>
      <c r="N8" s="112"/>
      <c r="O8" s="21">
        <f t="shared" si="6"/>
        <v>0.5925989947707206</v>
      </c>
      <c r="P8" s="63">
        <f t="shared" si="7"/>
        <v>3.913803297120946</v>
      </c>
      <c r="Q8" s="19"/>
      <c r="S8" s="9">
        <v>3</v>
      </c>
      <c r="T8" s="72">
        <f>M52</f>
        <v>0</v>
      </c>
      <c r="U8" s="103">
        <f>O52</f>
        <v>3.913803297120946</v>
      </c>
      <c r="V8" s="16">
        <f t="shared" si="2"/>
        <v>0.5925989947707206</v>
      </c>
      <c r="W8" s="16" t="e">
        <f t="shared" si="3"/>
        <v>#DIV/0!</v>
      </c>
      <c r="X8" s="35" t="e">
        <f t="shared" si="4"/>
        <v>#DIV/0!</v>
      </c>
      <c r="Y8" s="38" t="e">
        <f t="shared" si="5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198</v>
      </c>
      <c r="D9" s="60">
        <v>88489</v>
      </c>
      <c r="E9" s="16">
        <f>LOG10(D9)</f>
        <v>4.946889287237756</v>
      </c>
      <c r="F9" s="16">
        <f t="shared" si="0"/>
        <v>4.954828694816687</v>
      </c>
      <c r="G9" s="35">
        <f>((ABS(F9-E9))/F9)*10</f>
        <v>0.01602357632916046</v>
      </c>
      <c r="H9" s="38">
        <f t="shared" si="1"/>
        <v>90121.558772066</v>
      </c>
      <c r="J9" s="51"/>
      <c r="K9" s="52">
        <f aca="true" t="shared" si="10" ref="K9:K16">J9/4</f>
        <v>0</v>
      </c>
      <c r="L9" s="19"/>
      <c r="M9" s="71"/>
      <c r="N9" s="112"/>
      <c r="O9" s="21">
        <f t="shared" si="6"/>
        <v>0.5925989947707206</v>
      </c>
      <c r="P9" s="63">
        <f t="shared" si="7"/>
        <v>3.913803297120946</v>
      </c>
      <c r="Q9" s="19"/>
      <c r="S9" s="9">
        <v>4</v>
      </c>
      <c r="T9" s="72">
        <f>M53</f>
        <v>0</v>
      </c>
      <c r="U9" s="103">
        <f>O53</f>
        <v>3.913803297120946</v>
      </c>
      <c r="V9" s="16">
        <f t="shared" si="2"/>
        <v>0.5925989947707206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223</v>
      </c>
      <c r="D10" s="60">
        <v>317266</v>
      </c>
      <c r="E10" s="16">
        <f>LOG10(D10)</f>
        <v>5.501423533167035</v>
      </c>
      <c r="F10" s="16">
        <f t="shared" si="0"/>
        <v>5.5056152731053185</v>
      </c>
      <c r="G10" s="35">
        <f>((ABS(F10-E10))/F10)*10</f>
        <v>0.007613572199205509</v>
      </c>
      <c r="H10" s="38">
        <f t="shared" si="1"/>
        <v>320343.0255904671</v>
      </c>
      <c r="J10" s="51"/>
      <c r="K10" s="52">
        <f t="shared" si="10"/>
        <v>0</v>
      </c>
      <c r="L10" s="19"/>
      <c r="M10" s="71"/>
      <c r="N10" s="112"/>
      <c r="O10" s="21">
        <f t="shared" si="6"/>
        <v>0.5925989947707206</v>
      </c>
      <c r="P10" s="63">
        <f t="shared" si="7"/>
        <v>3.913803297120946</v>
      </c>
      <c r="Q10" s="19"/>
      <c r="S10" s="9">
        <v>5</v>
      </c>
      <c r="T10" s="72">
        <f>M52</f>
        <v>0</v>
      </c>
      <c r="U10" s="103">
        <f>O52</f>
        <v>3.913803297120946</v>
      </c>
      <c r="V10" s="16">
        <f t="shared" si="2"/>
        <v>0.5925989947707206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127">
        <v>6</v>
      </c>
      <c r="C11" s="112">
        <v>242</v>
      </c>
      <c r="D11" s="117">
        <v>841616</v>
      </c>
      <c r="E11" s="128">
        <f>LOG10(D11)</f>
        <v>5.925113983280266</v>
      </c>
      <c r="F11" s="128">
        <f t="shared" si="0"/>
        <v>5.924213072604679</v>
      </c>
      <c r="G11" s="129">
        <f>((ABS(F11-E11))/F11)*10</f>
        <v>0.0015207263218690462</v>
      </c>
      <c r="H11" s="130">
        <f t="shared" si="1"/>
        <v>839871.9415818886</v>
      </c>
      <c r="J11" s="51"/>
      <c r="K11" s="52">
        <f t="shared" si="10"/>
        <v>0</v>
      </c>
      <c r="L11" s="19"/>
      <c r="M11" s="71"/>
      <c r="N11" s="112"/>
      <c r="O11" s="21">
        <f t="shared" si="6"/>
        <v>0.5925989947707206</v>
      </c>
      <c r="P11" s="63">
        <f t="shared" si="7"/>
        <v>3.913803297120946</v>
      </c>
      <c r="Q11" s="19"/>
      <c r="S11" s="9">
        <v>6</v>
      </c>
      <c r="T11" s="72">
        <f>M53</f>
        <v>0</v>
      </c>
      <c r="U11" s="103">
        <f>O53</f>
        <v>3.913803297120946</v>
      </c>
      <c r="V11" s="16">
        <f t="shared" si="2"/>
        <v>0.5925989947707206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83" t="s">
        <v>50</v>
      </c>
      <c r="F12" s="184"/>
      <c r="G12" s="125">
        <f>AVERAGE(G7:G11)</f>
        <v>0.022094915074255355</v>
      </c>
      <c r="J12" s="51"/>
      <c r="K12" s="52">
        <f t="shared" si="10"/>
        <v>0</v>
      </c>
      <c r="L12" s="19"/>
      <c r="M12" s="71"/>
      <c r="N12" s="112"/>
      <c r="O12" s="21">
        <f t="shared" si="6"/>
        <v>0.5925989947707206</v>
      </c>
      <c r="P12" s="63">
        <f t="shared" si="7"/>
        <v>3.913803297120946</v>
      </c>
      <c r="Q12" s="19"/>
      <c r="V12" s="151" t="s">
        <v>50</v>
      </c>
      <c r="W12" s="152"/>
      <c r="X12" s="89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3" t="s">
        <v>28</v>
      </c>
      <c r="H13" s="74">
        <f>SLOPE(E7:E11,C7:C11)</f>
        <v>0.022031463131545283</v>
      </c>
      <c r="J13" s="51"/>
      <c r="K13" s="52">
        <f t="shared" si="10"/>
        <v>0</v>
      </c>
      <c r="L13" s="19"/>
      <c r="M13" s="71"/>
      <c r="N13" s="112"/>
      <c r="O13" s="21">
        <f t="shared" si="6"/>
        <v>0.5925989947707206</v>
      </c>
      <c r="P13" s="63">
        <f t="shared" si="7"/>
        <v>3.913803297120946</v>
      </c>
      <c r="Q13" s="19"/>
      <c r="X13" s="73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75" t="s">
        <v>29</v>
      </c>
      <c r="H14" s="76">
        <f>INTERCEPT(E7:E11,C7:C11)</f>
        <v>0.5925989947707206</v>
      </c>
      <c r="I14" s="18"/>
      <c r="J14" s="51"/>
      <c r="K14" s="52">
        <f t="shared" si="10"/>
        <v>0</v>
      </c>
      <c r="L14" s="19"/>
      <c r="M14" s="71"/>
      <c r="N14" s="51"/>
      <c r="O14" s="21">
        <f t="shared" si="6"/>
        <v>0.5925989947707206</v>
      </c>
      <c r="P14" s="63">
        <f t="shared" si="7"/>
        <v>3.913803297120946</v>
      </c>
      <c r="Q14" s="19"/>
      <c r="X14" s="75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77" t="s">
        <v>30</v>
      </c>
      <c r="H15" s="78">
        <f>RSQ(E7:E11,C7:C11)</f>
        <v>0.9997011546213345</v>
      </c>
      <c r="I15" s="18"/>
      <c r="J15" s="51"/>
      <c r="K15" s="52">
        <f t="shared" si="10"/>
        <v>0</v>
      </c>
      <c r="L15" s="19"/>
      <c r="M15" s="71"/>
      <c r="N15" s="51"/>
      <c r="O15" s="21">
        <f t="shared" si="6"/>
        <v>0.5925989947707206</v>
      </c>
      <c r="P15" s="63">
        <f t="shared" si="7"/>
        <v>3.913803297120946</v>
      </c>
      <c r="Q15" s="19"/>
      <c r="X15" s="77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18"/>
      <c r="J16" s="51"/>
      <c r="K16" s="52">
        <f t="shared" si="10"/>
        <v>0</v>
      </c>
      <c r="L16" s="19"/>
      <c r="M16" s="71"/>
      <c r="N16" s="51"/>
      <c r="O16" s="21">
        <f t="shared" si="6"/>
        <v>0.5925989947707206</v>
      </c>
      <c r="P16" s="63">
        <f t="shared" si="7"/>
        <v>3.913803297120946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6"/>
        <v>0.5925989947707206</v>
      </c>
      <c r="P17" s="63">
        <f t="shared" si="7"/>
        <v>3.913803297120946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6"/>
        <v>0.5925989947707206</v>
      </c>
      <c r="P18" s="63">
        <f t="shared" si="7"/>
        <v>3.913803297120946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1"/>
        <v>#NUM!</v>
      </c>
      <c r="L28" s="19"/>
      <c r="O28" s="19"/>
      <c r="P28" s="19"/>
    </row>
    <row r="29" spans="10:16" ht="12.75">
      <c r="J29" s="51"/>
      <c r="K29" s="56" t="e">
        <f t="shared" si="11"/>
        <v>#NUM!</v>
      </c>
      <c r="L29" s="19"/>
      <c r="O29" s="19"/>
      <c r="P29" s="19"/>
    </row>
    <row r="30" spans="10:16" ht="12.75">
      <c r="J30" s="51"/>
      <c r="K30" s="56" t="e">
        <f t="shared" si="11"/>
        <v>#NUM!</v>
      </c>
      <c r="L30" s="19"/>
      <c r="O30" s="19"/>
      <c r="P30" s="19"/>
    </row>
    <row r="31" spans="10:16" ht="12.75">
      <c r="J31" s="51"/>
      <c r="K31" s="56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135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2" t="s">
        <v>134</v>
      </c>
      <c r="P38" s="143" t="s">
        <v>136</v>
      </c>
    </row>
    <row r="39" spans="10:16" ht="12.75">
      <c r="J39" s="55"/>
      <c r="K39" s="56" t="e">
        <f aca="true" t="shared" si="12" ref="K39:K46">LOG10(J39)*(64)</f>
        <v>#NUM!</v>
      </c>
      <c r="L39" s="19"/>
      <c r="M39" s="55">
        <f>N7</f>
        <v>0</v>
      </c>
      <c r="N39" s="56">
        <f>10^(4*(M39/256))</f>
        <v>1</v>
      </c>
      <c r="O39" s="56">
        <f>P7</f>
        <v>3.913803297120946</v>
      </c>
      <c r="P39" s="110">
        <f>O39/N39</f>
        <v>3.913803297120946</v>
      </c>
    </row>
    <row r="40" spans="10:16" ht="12.75">
      <c r="J40" s="51"/>
      <c r="K40" s="56" t="e">
        <f t="shared" si="12"/>
        <v>#NUM!</v>
      </c>
      <c r="L40" s="19"/>
      <c r="M40" s="55">
        <f>N8</f>
        <v>0</v>
      </c>
      <c r="N40" s="56">
        <f>10^(4*(M40/256))</f>
        <v>1</v>
      </c>
      <c r="O40" s="56">
        <f>P8</f>
        <v>3.913803297120946</v>
      </c>
      <c r="P40" s="110">
        <f>O40/N40</f>
        <v>3.913803297120946</v>
      </c>
    </row>
    <row r="41" spans="10:16" ht="12.75">
      <c r="J41" s="51"/>
      <c r="K41" s="56" t="e">
        <f t="shared" si="12"/>
        <v>#NUM!</v>
      </c>
      <c r="L41" s="19"/>
      <c r="M41" s="55">
        <f>N9</f>
        <v>0</v>
      </c>
      <c r="N41" s="56">
        <f>10^(4*(M41/256))</f>
        <v>1</v>
      </c>
      <c r="O41" s="56">
        <f>P9</f>
        <v>3.913803297120946</v>
      </c>
      <c r="P41" s="110">
        <f>O41/N41</f>
        <v>3.913803297120946</v>
      </c>
    </row>
    <row r="42" spans="10:16" ht="12.75">
      <c r="J42" s="51"/>
      <c r="K42" s="56" t="e">
        <f t="shared" si="12"/>
        <v>#NUM!</v>
      </c>
      <c r="L42" s="19"/>
      <c r="M42" s="55">
        <f>N10</f>
        <v>0</v>
      </c>
      <c r="N42" s="56">
        <f>10^(4*(M42/256))</f>
        <v>1</v>
      </c>
      <c r="O42" s="56">
        <f>P10</f>
        <v>3.913803297120946</v>
      </c>
      <c r="P42" s="110">
        <f>O42/N42</f>
        <v>3.913803297120946</v>
      </c>
    </row>
    <row r="43" spans="10:16" ht="12.75">
      <c r="J43" s="51"/>
      <c r="K43" s="56" t="e">
        <f t="shared" si="12"/>
        <v>#NUM!</v>
      </c>
      <c r="L43" s="19"/>
      <c r="M43" s="55">
        <f>N11</f>
        <v>0</v>
      </c>
      <c r="N43" s="56">
        <f>10^(4*(M43/256))</f>
        <v>1</v>
      </c>
      <c r="O43" s="56">
        <f>P11</f>
        <v>3.913803297120946</v>
      </c>
      <c r="P43" s="110">
        <f>O43/N43</f>
        <v>3.913803297120946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2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2"/>
        <v>#NUM!</v>
      </c>
      <c r="M46" s="163" t="s">
        <v>137</v>
      </c>
      <c r="N46" s="176"/>
      <c r="O46" s="180"/>
    </row>
    <row r="47" spans="1:15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</row>
    <row r="48" spans="1:15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</row>
    <row r="49" spans="1:15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4" t="s">
        <v>138</v>
      </c>
    </row>
    <row r="50" spans="1:15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2"/>
      <c r="N50" s="95">
        <f aca="true" t="shared" si="13" ref="N50:N55">10^(4*(M50/256))</f>
        <v>1</v>
      </c>
      <c r="O50" s="101">
        <f>P39*N50</f>
        <v>3.913803297120946</v>
      </c>
    </row>
    <row r="51" spans="9:15" ht="15">
      <c r="I51" s="10"/>
      <c r="J51" s="47" t="s">
        <v>36</v>
      </c>
      <c r="K51" s="48"/>
      <c r="M51" s="102"/>
      <c r="N51" s="95">
        <f t="shared" si="13"/>
        <v>1</v>
      </c>
      <c r="O51" s="101">
        <f>P39*N51</f>
        <v>3.913803297120946</v>
      </c>
    </row>
    <row r="52" spans="9:15" ht="15">
      <c r="I52" s="17"/>
      <c r="J52" s="47" t="s">
        <v>25</v>
      </c>
      <c r="K52" s="48"/>
      <c r="M52" s="102"/>
      <c r="N52" s="95">
        <f t="shared" si="13"/>
        <v>1</v>
      </c>
      <c r="O52" s="101">
        <f>P39*N52</f>
        <v>3.913803297120946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3"/>
        <v>1</v>
      </c>
      <c r="O53" s="101">
        <f>P39*N53</f>
        <v>3.913803297120946</v>
      </c>
    </row>
    <row r="54" spans="10:15" ht="12.75">
      <c r="J54" s="55"/>
      <c r="K54" s="56" t="e">
        <f>LOG10(J54)*(256/LOG10(262144))</f>
        <v>#NUM!</v>
      </c>
      <c r="M54" s="102"/>
      <c r="N54" s="95">
        <f t="shared" si="13"/>
        <v>1</v>
      </c>
      <c r="O54" s="101">
        <f>P40*N54</f>
        <v>3.913803297120946</v>
      </c>
    </row>
    <row r="55" spans="10:15" ht="12.75">
      <c r="J55" s="51"/>
      <c r="K55" s="56" t="e">
        <f aca="true" t="shared" si="14" ref="K55:K61">LOG10(J55)*(256/LOG10(262144))</f>
        <v>#NUM!</v>
      </c>
      <c r="M55" s="100"/>
      <c r="N55" s="95">
        <f t="shared" si="13"/>
        <v>1</v>
      </c>
      <c r="O55" s="101">
        <f>P41*N55</f>
        <v>3.913803297120946</v>
      </c>
    </row>
    <row r="56" spans="10:11" ht="12.75">
      <c r="J56" s="51"/>
      <c r="K56" s="56" t="e">
        <f t="shared" si="14"/>
        <v>#NUM!</v>
      </c>
    </row>
    <row r="57" spans="10:11" ht="12.75">
      <c r="J57" s="51"/>
      <c r="K57" s="56" t="e">
        <f t="shared" si="14"/>
        <v>#NUM!</v>
      </c>
    </row>
    <row r="58" spans="10:11" ht="12.75">
      <c r="J58" s="51"/>
      <c r="K58" s="56" t="e">
        <f t="shared" si="14"/>
        <v>#NUM!</v>
      </c>
    </row>
    <row r="59" spans="10:11" ht="12.75">
      <c r="J59" s="51"/>
      <c r="K59" s="56" t="e">
        <f t="shared" si="14"/>
        <v>#NUM!</v>
      </c>
    </row>
    <row r="60" spans="10:11" ht="12.75">
      <c r="J60" s="51"/>
      <c r="K60" s="56" t="e">
        <f t="shared" si="14"/>
        <v>#NUM!</v>
      </c>
    </row>
    <row r="61" spans="10:11" ht="12.75">
      <c r="J61" s="51"/>
      <c r="K61" s="56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M4:P4"/>
    <mergeCell ref="M5:P5"/>
    <mergeCell ref="AA5:AD5"/>
    <mergeCell ref="AA6:AD6"/>
    <mergeCell ref="E12:F12"/>
    <mergeCell ref="V12:W12"/>
    <mergeCell ref="M47:O47"/>
    <mergeCell ref="M48:O48"/>
    <mergeCell ref="M34:P34"/>
    <mergeCell ref="M35:P35"/>
    <mergeCell ref="M36:P36"/>
    <mergeCell ref="M37:P37"/>
    <mergeCell ref="M45:O45"/>
    <mergeCell ref="M46:O46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F60" sqref="F60"/>
    </sheetView>
  </sheetViews>
  <sheetFormatPr defaultColWidth="8.8515625" defaultRowHeight="12.75"/>
  <cols>
    <col min="1" max="1" width="8.00390625" style="0" customWidth="1"/>
    <col min="2" max="2" width="9.57421875" style="0" customWidth="1"/>
    <col min="3" max="3" width="8.140625" style="0" customWidth="1"/>
    <col min="4" max="4" width="13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13.28125" style="0" customWidth="1"/>
    <col min="9" max="9" width="1.421875" style="0" customWidth="1"/>
    <col min="10" max="10" width="8.8515625" style="0" customWidth="1"/>
    <col min="11" max="11" width="10.57421875" style="0" customWidth="1"/>
    <col min="12" max="12" width="1.42187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3.28125" style="0" customWidth="1"/>
    <col min="26" max="26" width="8.8515625" style="0" customWidth="1"/>
    <col min="27" max="30" width="13.140625" style="0" customWidth="1"/>
  </cols>
  <sheetData>
    <row r="1" spans="2:16" ht="16.5" thickBot="1">
      <c r="B1" s="69" t="s">
        <v>26</v>
      </c>
      <c r="C1" s="25"/>
      <c r="D1" s="25"/>
      <c r="E1" s="25"/>
      <c r="F1" s="25"/>
      <c r="G1" s="24"/>
      <c r="J1" s="23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2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126" t="s">
        <v>11</v>
      </c>
      <c r="D5" s="3" t="s">
        <v>90</v>
      </c>
      <c r="E5" s="139" t="s">
        <v>91</v>
      </c>
      <c r="F5" s="3" t="s">
        <v>13</v>
      </c>
      <c r="G5" s="7" t="s">
        <v>10</v>
      </c>
      <c r="H5" s="140" t="s">
        <v>92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126" t="s">
        <v>11</v>
      </c>
      <c r="U5" s="3" t="s">
        <v>90</v>
      </c>
      <c r="V5" s="139" t="s">
        <v>91</v>
      </c>
      <c r="W5" s="3" t="s">
        <v>13</v>
      </c>
      <c r="X5" s="7" t="s">
        <v>10</v>
      </c>
      <c r="Y5" s="140" t="s">
        <v>92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33.022977349509155</v>
      </c>
      <c r="D6" s="60"/>
      <c r="E6" s="16"/>
      <c r="F6" s="16">
        <f aca="true" t="shared" si="0" ref="F6:F11">H$13*C6+H$14</f>
        <v>1.2750866566445662</v>
      </c>
      <c r="G6" s="35"/>
      <c r="H6" s="38">
        <f aca="true" t="shared" si="1" ref="H6:H11">10^F6</f>
        <v>18.840249795887626</v>
      </c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141" t="s">
        <v>93</v>
      </c>
      <c r="Q6" s="19"/>
      <c r="S6" s="9">
        <v>1</v>
      </c>
      <c r="T6" s="72">
        <f>M50</f>
        <v>0</v>
      </c>
      <c r="U6" s="103">
        <f>O50</f>
        <v>3.536380588105692</v>
      </c>
      <c r="V6" s="16">
        <f aca="true" t="shared" si="2" ref="V6:V11">LOG10(U6)</f>
        <v>0.5485589979755616</v>
      </c>
      <c r="W6" s="16" t="e">
        <f aca="true" t="shared" si="3" ref="W6:W11">Y$13*T6+Y$14</f>
        <v>#DIV/0!</v>
      </c>
      <c r="X6" s="35" t="e">
        <f aca="true" t="shared" si="4" ref="X6:X11">((ABS(W6-V6))/W6)*10</f>
        <v>#DIV/0!</v>
      </c>
      <c r="Y6" s="38" t="e">
        <f aca="true" t="shared" si="5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151.9234384348455</v>
      </c>
      <c r="D7" s="103">
        <v>7779.945909675069</v>
      </c>
      <c r="E7" s="16">
        <f>LOG10(D7)</f>
        <v>3.8909765775537886</v>
      </c>
      <c r="F7" s="16">
        <f t="shared" si="0"/>
        <v>3.890976577553788</v>
      </c>
      <c r="G7" s="35">
        <f>((ABS(F7-E7))/F7)*10</f>
        <v>1.1413309769375593E-15</v>
      </c>
      <c r="H7" s="38">
        <f t="shared" si="1"/>
        <v>7779.945909675069</v>
      </c>
      <c r="J7" s="47" t="s">
        <v>25</v>
      </c>
      <c r="K7" s="48"/>
      <c r="L7" s="19"/>
      <c r="M7" s="71"/>
      <c r="N7" s="112"/>
      <c r="O7" s="21">
        <f aca="true" t="shared" si="6" ref="O7:O18">H$13*N7+H$14</f>
        <v>0.5485589979755616</v>
      </c>
      <c r="P7" s="63">
        <f aca="true" t="shared" si="7" ref="P7:P18">10^O7</f>
        <v>3.536380588105692</v>
      </c>
      <c r="Q7" s="19"/>
      <c r="S7" s="9">
        <v>2</v>
      </c>
      <c r="T7" s="72">
        <f>M51</f>
        <v>0</v>
      </c>
      <c r="U7" s="103">
        <f>O51</f>
        <v>3.536380588105692</v>
      </c>
      <c r="V7" s="16">
        <f t="shared" si="2"/>
        <v>0.5485589979755616</v>
      </c>
      <c r="W7" s="16" t="e">
        <f t="shared" si="3"/>
        <v>#DIV/0!</v>
      </c>
      <c r="X7" s="35" t="e">
        <f t="shared" si="4"/>
        <v>#DIV/0!</v>
      </c>
      <c r="Y7" s="38" t="e">
        <f t="shared" si="5"/>
        <v>#DIV/0!</v>
      </c>
      <c r="AA7" s="20" t="s">
        <v>51</v>
      </c>
      <c r="AB7" s="104" t="s">
        <v>22</v>
      </c>
      <c r="AC7" s="104" t="s">
        <v>23</v>
      </c>
      <c r="AD7" s="141" t="s">
        <v>93</v>
      </c>
    </row>
    <row r="8" spans="2:30" ht="13.5" thickBot="1">
      <c r="B8" s="9">
        <v>3</v>
      </c>
      <c r="C8" s="112">
        <v>177.7259305040301</v>
      </c>
      <c r="D8" s="103">
        <v>28750.719357226306</v>
      </c>
      <c r="E8" s="16">
        <f>LOG10(D8)</f>
        <v>4.45864871542445</v>
      </c>
      <c r="F8" s="16">
        <f t="shared" si="0"/>
        <v>4.458648715424448</v>
      </c>
      <c r="G8" s="35">
        <f>((ABS(F8-E8))/F8)*10</f>
        <v>3.984069956565635E-15</v>
      </c>
      <c r="H8" s="38">
        <f t="shared" si="1"/>
        <v>28750.719357226204</v>
      </c>
      <c r="J8" s="49" t="s">
        <v>20</v>
      </c>
      <c r="K8" s="50" t="s">
        <v>21</v>
      </c>
      <c r="L8" s="19"/>
      <c r="M8" s="71"/>
      <c r="N8" s="112"/>
      <c r="O8" s="21">
        <f t="shared" si="6"/>
        <v>0.5485589979755616</v>
      </c>
      <c r="P8" s="63">
        <f t="shared" si="7"/>
        <v>3.536380588105692</v>
      </c>
      <c r="Q8" s="19"/>
      <c r="S8" s="9">
        <v>3</v>
      </c>
      <c r="T8" s="72">
        <f>M52</f>
        <v>0</v>
      </c>
      <c r="U8" s="103">
        <f>O52</f>
        <v>3.536380588105692</v>
      </c>
      <c r="V8" s="16">
        <f t="shared" si="2"/>
        <v>0.5485589979755616</v>
      </c>
      <c r="W8" s="16" t="e">
        <f t="shared" si="3"/>
        <v>#DIV/0!</v>
      </c>
      <c r="X8" s="35" t="e">
        <f t="shared" si="4"/>
        <v>#DIV/0!</v>
      </c>
      <c r="Y8" s="38" t="e">
        <f t="shared" si="5"/>
        <v>#DIV/0!</v>
      </c>
      <c r="AA8" s="105"/>
      <c r="AB8" s="51">
        <v>200</v>
      </c>
      <c r="AC8" s="106" t="e">
        <f aca="true" t="shared" si="8" ref="AC8:AC19">Y$13*AB8+Y$14</f>
        <v>#DIV/0!</v>
      </c>
      <c r="AD8" s="63" t="e">
        <f aca="true" t="shared" si="9" ref="AD8:AD19">10^AC8</f>
        <v>#DIV/0!</v>
      </c>
    </row>
    <row r="9" spans="2:30" ht="12.75">
      <c r="B9" s="9">
        <v>4</v>
      </c>
      <c r="C9" s="112">
        <v>201.11402340654936</v>
      </c>
      <c r="D9" s="103">
        <v>94016.14761720426</v>
      </c>
      <c r="E9" s="16">
        <f>LOG10(D9)</f>
        <v>4.973202451671766</v>
      </c>
      <c r="F9" s="16">
        <f t="shared" si="0"/>
        <v>4.973202451671766</v>
      </c>
      <c r="G9" s="35">
        <f>((ABS(F9-E9))/F9)*10</f>
        <v>0</v>
      </c>
      <c r="H9" s="38">
        <f t="shared" si="1"/>
        <v>94016.14761720426</v>
      </c>
      <c r="J9" s="51"/>
      <c r="K9" s="52">
        <f aca="true" t="shared" si="10" ref="K9:K16">J9/4</f>
        <v>0</v>
      </c>
      <c r="L9" s="19"/>
      <c r="M9" s="71"/>
      <c r="N9" s="112"/>
      <c r="O9" s="21">
        <f t="shared" si="6"/>
        <v>0.5485589979755616</v>
      </c>
      <c r="P9" s="63">
        <f t="shared" si="7"/>
        <v>3.536380588105692</v>
      </c>
      <c r="Q9" s="19"/>
      <c r="S9" s="9">
        <v>4</v>
      </c>
      <c r="T9" s="72">
        <f>M53</f>
        <v>0</v>
      </c>
      <c r="U9" s="103">
        <f>O53</f>
        <v>3.536380588105692</v>
      </c>
      <c r="V9" s="16">
        <f t="shared" si="2"/>
        <v>0.5485589979755616</v>
      </c>
      <c r="W9" s="16" t="e">
        <f t="shared" si="3"/>
        <v>#DIV/0!</v>
      </c>
      <c r="X9" s="35" t="e">
        <f t="shared" si="4"/>
        <v>#DIV/0!</v>
      </c>
      <c r="Y9" s="38" t="e">
        <f t="shared" si="5"/>
        <v>#DIV/0!</v>
      </c>
      <c r="AA9" s="105"/>
      <c r="AB9" s="51"/>
      <c r="AC9" s="106" t="e">
        <f t="shared" si="8"/>
        <v>#DIV/0!</v>
      </c>
      <c r="AD9" s="63" t="e">
        <f t="shared" si="9"/>
        <v>#DIV/0!</v>
      </c>
    </row>
    <row r="10" spans="2:30" ht="12.75">
      <c r="B10" s="9">
        <v>5</v>
      </c>
      <c r="C10" s="112">
        <v>227.10768789033415</v>
      </c>
      <c r="D10" s="103">
        <v>350816.903510075</v>
      </c>
      <c r="E10" s="16">
        <f>LOG10(D10)</f>
        <v>5.545080510931997</v>
      </c>
      <c r="F10" s="16">
        <f t="shared" si="0"/>
        <v>5.545080510931996</v>
      </c>
      <c r="G10" s="35">
        <f>((ABS(F10-E10))/F10)*10</f>
        <v>1.601741251455416E-15</v>
      </c>
      <c r="H10" s="38">
        <f t="shared" si="1"/>
        <v>350816.9035100744</v>
      </c>
      <c r="J10" s="51"/>
      <c r="K10" s="52">
        <f t="shared" si="10"/>
        <v>0</v>
      </c>
      <c r="L10" s="19"/>
      <c r="M10" s="71"/>
      <c r="N10" s="112"/>
      <c r="O10" s="21">
        <f t="shared" si="6"/>
        <v>0.5485589979755616</v>
      </c>
      <c r="P10" s="63">
        <f t="shared" si="7"/>
        <v>3.536380588105692</v>
      </c>
      <c r="Q10" s="19"/>
      <c r="S10" s="9">
        <v>5</v>
      </c>
      <c r="T10" s="72">
        <f>M52</f>
        <v>0</v>
      </c>
      <c r="U10" s="103">
        <f>O52</f>
        <v>3.536380588105692</v>
      </c>
      <c r="V10" s="16">
        <f t="shared" si="2"/>
        <v>0.5485589979755616</v>
      </c>
      <c r="W10" s="16" t="e">
        <f t="shared" si="3"/>
        <v>#DIV/0!</v>
      </c>
      <c r="X10" s="35" t="e">
        <f t="shared" si="4"/>
        <v>#DIV/0!</v>
      </c>
      <c r="Y10" s="38" t="e">
        <f t="shared" si="5"/>
        <v>#DIV/0!</v>
      </c>
      <c r="AA10" s="105"/>
      <c r="AB10" s="51"/>
      <c r="AC10" s="106" t="e">
        <f t="shared" si="8"/>
        <v>#DIV/0!</v>
      </c>
      <c r="AD10" s="63" t="e">
        <f t="shared" si="9"/>
        <v>#DIV/0!</v>
      </c>
    </row>
    <row r="11" spans="2:30" ht="13.5" thickBot="1">
      <c r="B11" s="127">
        <v>6</v>
      </c>
      <c r="C11" s="112">
        <v>247.7305268105121</v>
      </c>
      <c r="D11" s="138">
        <v>997233.3734780352</v>
      </c>
      <c r="E11" s="128">
        <f>LOG10(D11)</f>
        <v>5.998796804202797</v>
      </c>
      <c r="F11" s="128">
        <f t="shared" si="0"/>
        <v>5.998796804202796</v>
      </c>
      <c r="G11" s="129">
        <f>((ABS(F11-E11))/F11)*10</f>
        <v>1.4805942736347755E-15</v>
      </c>
      <c r="H11" s="130">
        <f t="shared" si="1"/>
        <v>997233.3734780335</v>
      </c>
      <c r="J11" s="51"/>
      <c r="K11" s="52">
        <f t="shared" si="10"/>
        <v>0</v>
      </c>
      <c r="L11" s="19"/>
      <c r="M11" s="71"/>
      <c r="N11" s="112"/>
      <c r="O11" s="21">
        <f t="shared" si="6"/>
        <v>0.5485589979755616</v>
      </c>
      <c r="P11" s="63">
        <f t="shared" si="7"/>
        <v>3.536380588105692</v>
      </c>
      <c r="Q11" s="19"/>
      <c r="S11" s="9">
        <v>6</v>
      </c>
      <c r="T11" s="72">
        <f>M53</f>
        <v>0</v>
      </c>
      <c r="U11" s="103">
        <f>O53</f>
        <v>3.536380588105692</v>
      </c>
      <c r="V11" s="16">
        <f t="shared" si="2"/>
        <v>0.5485589979755616</v>
      </c>
      <c r="W11" s="16" t="e">
        <f t="shared" si="3"/>
        <v>#DIV/0!</v>
      </c>
      <c r="X11" s="35" t="e">
        <f t="shared" si="4"/>
        <v>#DIV/0!</v>
      </c>
      <c r="Y11" s="38" t="e">
        <f t="shared" si="5"/>
        <v>#DIV/0!</v>
      </c>
      <c r="AA11" s="105"/>
      <c r="AB11" s="51"/>
      <c r="AC11" s="106" t="e">
        <f t="shared" si="8"/>
        <v>#DIV/0!</v>
      </c>
      <c r="AD11" s="63" t="e">
        <f t="shared" si="9"/>
        <v>#DIV/0!</v>
      </c>
    </row>
    <row r="12" spans="5:30" ht="13.5" thickBot="1">
      <c r="E12" s="183" t="s">
        <v>50</v>
      </c>
      <c r="F12" s="184"/>
      <c r="G12" s="125">
        <f>AVERAGE(G7:G11)</f>
        <v>1.6415472917186772E-15</v>
      </c>
      <c r="J12" s="51"/>
      <c r="K12" s="52">
        <f t="shared" si="10"/>
        <v>0</v>
      </c>
      <c r="L12" s="19"/>
      <c r="M12" s="71"/>
      <c r="N12" s="112"/>
      <c r="O12" s="21">
        <f t="shared" si="6"/>
        <v>0.5485589979755616</v>
      </c>
      <c r="P12" s="63">
        <f t="shared" si="7"/>
        <v>3.536380588105692</v>
      </c>
      <c r="Q12" s="19"/>
      <c r="V12" s="151" t="s">
        <v>50</v>
      </c>
      <c r="W12" s="152"/>
      <c r="X12" s="89" t="e">
        <f>AVERAGE(X6:X11)</f>
        <v>#DIV/0!</v>
      </c>
      <c r="AA12" s="105"/>
      <c r="AB12" s="51"/>
      <c r="AC12" s="106" t="e">
        <f t="shared" si="8"/>
        <v>#DIV/0!</v>
      </c>
      <c r="AD12" s="63" t="e">
        <f t="shared" si="9"/>
        <v>#DIV/0!</v>
      </c>
    </row>
    <row r="13" spans="7:30" ht="12.75">
      <c r="G13" s="73" t="s">
        <v>28</v>
      </c>
      <c r="H13" s="74">
        <f>SLOPE(E7:E11,C7:C11)</f>
        <v>0.022000670956454617</v>
      </c>
      <c r="J13" s="51"/>
      <c r="K13" s="52">
        <f t="shared" si="10"/>
        <v>0</v>
      </c>
      <c r="L13" s="19"/>
      <c r="M13" s="71"/>
      <c r="N13" s="112"/>
      <c r="O13" s="21">
        <f t="shared" si="6"/>
        <v>0.5485589979755616</v>
      </c>
      <c r="P13" s="63">
        <f t="shared" si="7"/>
        <v>3.536380588105692</v>
      </c>
      <c r="Q13" s="19"/>
      <c r="X13" s="73" t="s">
        <v>28</v>
      </c>
      <c r="Y13" s="74" t="e">
        <f>SLOPE(V6:V11,T6:T11)</f>
        <v>#DIV/0!</v>
      </c>
      <c r="AA13" s="105"/>
      <c r="AB13" s="51"/>
      <c r="AC13" s="106" t="e">
        <f t="shared" si="8"/>
        <v>#DIV/0!</v>
      </c>
      <c r="AD13" s="63" t="e">
        <f t="shared" si="9"/>
        <v>#DIV/0!</v>
      </c>
    </row>
    <row r="14" spans="7:30" ht="12.75">
      <c r="G14" s="75" t="s">
        <v>29</v>
      </c>
      <c r="H14" s="76">
        <f>INTERCEPT(E7:E11,C7:C11)</f>
        <v>0.5485589979755616</v>
      </c>
      <c r="I14" s="18"/>
      <c r="J14" s="51"/>
      <c r="K14" s="52">
        <f t="shared" si="10"/>
        <v>0</v>
      </c>
      <c r="L14" s="19"/>
      <c r="M14" s="71"/>
      <c r="N14" s="51"/>
      <c r="O14" s="21">
        <f t="shared" si="6"/>
        <v>0.5485589979755616</v>
      </c>
      <c r="P14" s="63">
        <f t="shared" si="7"/>
        <v>3.536380588105692</v>
      </c>
      <c r="Q14" s="19"/>
      <c r="X14" s="75" t="s">
        <v>29</v>
      </c>
      <c r="Y14" s="76" t="e">
        <f>INTERCEPT(V6:V11,T6:T11)</f>
        <v>#DIV/0!</v>
      </c>
      <c r="AA14" s="105"/>
      <c r="AB14" s="51"/>
      <c r="AC14" s="106" t="e">
        <f t="shared" si="8"/>
        <v>#DIV/0!</v>
      </c>
      <c r="AD14" s="63" t="e">
        <f t="shared" si="9"/>
        <v>#DIV/0!</v>
      </c>
    </row>
    <row r="15" spans="7:30" ht="13.5" thickBot="1">
      <c r="G15" s="77" t="s">
        <v>30</v>
      </c>
      <c r="H15" s="78">
        <f>RSQ(E7:E11,C7:C11)</f>
        <v>1</v>
      </c>
      <c r="I15" s="18"/>
      <c r="J15" s="51"/>
      <c r="K15" s="52">
        <f t="shared" si="10"/>
        <v>0</v>
      </c>
      <c r="L15" s="19"/>
      <c r="M15" s="71"/>
      <c r="N15" s="51"/>
      <c r="O15" s="21">
        <f t="shared" si="6"/>
        <v>0.5485589979755616</v>
      </c>
      <c r="P15" s="63">
        <f t="shared" si="7"/>
        <v>3.536380588105692</v>
      </c>
      <c r="Q15" s="19"/>
      <c r="X15" s="77" t="s">
        <v>30</v>
      </c>
      <c r="Y15" s="78" t="e">
        <f>RSQ(V6:V11,T6:T11)</f>
        <v>#DIV/0!</v>
      </c>
      <c r="AA15" s="105"/>
      <c r="AB15" s="51"/>
      <c r="AC15" s="106" t="e">
        <f t="shared" si="8"/>
        <v>#DIV/0!</v>
      </c>
      <c r="AD15" s="63" t="e">
        <f t="shared" si="9"/>
        <v>#DIV/0!</v>
      </c>
    </row>
    <row r="16" spans="9:30" ht="12.75">
      <c r="I16" s="18"/>
      <c r="J16" s="51"/>
      <c r="K16" s="52">
        <f t="shared" si="10"/>
        <v>0</v>
      </c>
      <c r="L16" s="19"/>
      <c r="M16" s="71"/>
      <c r="N16" s="51"/>
      <c r="O16" s="21">
        <f t="shared" si="6"/>
        <v>0.5485589979755616</v>
      </c>
      <c r="P16" s="63">
        <f t="shared" si="7"/>
        <v>3.536380588105692</v>
      </c>
      <c r="Q16" s="19"/>
      <c r="AA16" s="105"/>
      <c r="AB16" s="51"/>
      <c r="AC16" s="106" t="e">
        <f t="shared" si="8"/>
        <v>#DIV/0!</v>
      </c>
      <c r="AD16" s="63" t="e">
        <f t="shared" si="9"/>
        <v>#DIV/0!</v>
      </c>
    </row>
    <row r="17" spans="12:30" ht="12.75">
      <c r="L17" s="19"/>
      <c r="M17" s="71"/>
      <c r="N17" s="51"/>
      <c r="O17" s="21">
        <f t="shared" si="6"/>
        <v>0.5485589979755616</v>
      </c>
      <c r="P17" s="63">
        <f t="shared" si="7"/>
        <v>3.536380588105692</v>
      </c>
      <c r="Q17" s="19"/>
      <c r="AA17" s="105"/>
      <c r="AB17" s="51"/>
      <c r="AC17" s="106" t="e">
        <f t="shared" si="8"/>
        <v>#DIV/0!</v>
      </c>
      <c r="AD17" s="63" t="e">
        <f t="shared" si="9"/>
        <v>#DIV/0!</v>
      </c>
    </row>
    <row r="18" spans="12:30" ht="13.5" thickBot="1">
      <c r="L18" s="19"/>
      <c r="M18" s="71"/>
      <c r="N18" s="51"/>
      <c r="O18" s="21">
        <f t="shared" si="6"/>
        <v>0.5485589979755616</v>
      </c>
      <c r="P18" s="63">
        <f t="shared" si="7"/>
        <v>3.536380588105692</v>
      </c>
      <c r="Q18" s="19"/>
      <c r="AA18" s="105"/>
      <c r="AB18" s="51"/>
      <c r="AC18" s="106" t="e">
        <f t="shared" si="8"/>
        <v>#DIV/0!</v>
      </c>
      <c r="AD18" s="63" t="e">
        <f t="shared" si="9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8"/>
        <v>#DIV/0!</v>
      </c>
      <c r="AD19" s="63" t="e">
        <f t="shared" si="9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1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1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1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1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1"/>
        <v>#NUM!</v>
      </c>
      <c r="L28" s="19"/>
      <c r="O28" s="19"/>
      <c r="P28" s="19"/>
    </row>
    <row r="29" spans="10:16" ht="12.75">
      <c r="J29" s="51"/>
      <c r="K29" s="56" t="e">
        <f t="shared" si="11"/>
        <v>#NUM!</v>
      </c>
      <c r="L29" s="19"/>
      <c r="O29" s="19"/>
      <c r="P29" s="19"/>
    </row>
    <row r="30" spans="10:16" ht="12.75">
      <c r="J30" s="51"/>
      <c r="K30" s="56" t="e">
        <f t="shared" si="11"/>
        <v>#NUM!</v>
      </c>
      <c r="L30" s="19"/>
      <c r="O30" s="19"/>
      <c r="P30" s="19"/>
    </row>
    <row r="31" spans="10:16" ht="12.75">
      <c r="J31" s="51"/>
      <c r="K31" s="56" t="e">
        <f t="shared" si="11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94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142" t="s">
        <v>93</v>
      </c>
      <c r="P38" s="143" t="s">
        <v>95</v>
      </c>
    </row>
    <row r="39" spans="10:16" ht="12.75">
      <c r="J39" s="55"/>
      <c r="K39" s="56" t="e">
        <f aca="true" t="shared" si="12" ref="K39:K46">LOG10(J39)*(64)</f>
        <v>#NUM!</v>
      </c>
      <c r="L39" s="19"/>
      <c r="M39" s="55">
        <f>N7</f>
        <v>0</v>
      </c>
      <c r="N39" s="56">
        <f>10^(4*(M39/256))</f>
        <v>1</v>
      </c>
      <c r="O39" s="56">
        <f>P7</f>
        <v>3.536380588105692</v>
      </c>
      <c r="P39" s="110">
        <f>O39/N39</f>
        <v>3.536380588105692</v>
      </c>
    </row>
    <row r="40" spans="10:16" ht="12.75">
      <c r="J40" s="51"/>
      <c r="K40" s="56" t="e">
        <f t="shared" si="12"/>
        <v>#NUM!</v>
      </c>
      <c r="L40" s="19"/>
      <c r="M40" s="55">
        <f>N8</f>
        <v>0</v>
      </c>
      <c r="N40" s="56">
        <f>10^(4*(M40/256))</f>
        <v>1</v>
      </c>
      <c r="O40" s="56">
        <f>P8</f>
        <v>3.536380588105692</v>
      </c>
      <c r="P40" s="110">
        <f>O40/N40</f>
        <v>3.536380588105692</v>
      </c>
    </row>
    <row r="41" spans="10:16" ht="12.75">
      <c r="J41" s="51"/>
      <c r="K41" s="56" t="e">
        <f t="shared" si="12"/>
        <v>#NUM!</v>
      </c>
      <c r="L41" s="19"/>
      <c r="M41" s="55">
        <f>N9</f>
        <v>0</v>
      </c>
      <c r="N41" s="56">
        <f>10^(4*(M41/256))</f>
        <v>1</v>
      </c>
      <c r="O41" s="56">
        <f>P9</f>
        <v>3.536380588105692</v>
      </c>
      <c r="P41" s="110">
        <f>O41/N41</f>
        <v>3.536380588105692</v>
      </c>
    </row>
    <row r="42" spans="10:16" ht="12.75">
      <c r="J42" s="51"/>
      <c r="K42" s="56" t="e">
        <f t="shared" si="12"/>
        <v>#NUM!</v>
      </c>
      <c r="L42" s="19"/>
      <c r="M42" s="55">
        <f>N10</f>
        <v>0</v>
      </c>
      <c r="N42" s="56">
        <f>10^(4*(M42/256))</f>
        <v>1</v>
      </c>
      <c r="O42" s="56">
        <f>P10</f>
        <v>3.536380588105692</v>
      </c>
      <c r="P42" s="110">
        <f>O42/N42</f>
        <v>3.536380588105692</v>
      </c>
    </row>
    <row r="43" spans="10:16" ht="12.75">
      <c r="J43" s="51"/>
      <c r="K43" s="56" t="e">
        <f t="shared" si="12"/>
        <v>#NUM!</v>
      </c>
      <c r="L43" s="19"/>
      <c r="M43" s="55">
        <f>N11</f>
        <v>0</v>
      </c>
      <c r="N43" s="56">
        <f>10^(4*(M43/256))</f>
        <v>1</v>
      </c>
      <c r="O43" s="56">
        <f>P11</f>
        <v>3.536380588105692</v>
      </c>
      <c r="P43" s="110">
        <f>O43/N43</f>
        <v>3.536380588105692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2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2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2"/>
        <v>#NUM!</v>
      </c>
      <c r="M46" s="163" t="s">
        <v>96</v>
      </c>
      <c r="N46" s="176"/>
      <c r="O46" s="180"/>
    </row>
    <row r="47" spans="1:15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</row>
    <row r="48" spans="1:15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</row>
    <row r="49" spans="1:15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144" t="s">
        <v>97</v>
      </c>
    </row>
    <row r="50" spans="1:15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2"/>
      <c r="N50" s="95">
        <f aca="true" t="shared" si="13" ref="N50:N55">10^(4*(M50/256))</f>
        <v>1</v>
      </c>
      <c r="O50" s="101">
        <f>P39*N50</f>
        <v>3.536380588105692</v>
      </c>
    </row>
    <row r="51" spans="9:15" ht="15">
      <c r="I51" s="10"/>
      <c r="J51" s="47" t="s">
        <v>36</v>
      </c>
      <c r="K51" s="48"/>
      <c r="M51" s="102"/>
      <c r="N51" s="95">
        <f t="shared" si="13"/>
        <v>1</v>
      </c>
      <c r="O51" s="101">
        <f>P39*N51</f>
        <v>3.536380588105692</v>
      </c>
    </row>
    <row r="52" spans="9:15" ht="15">
      <c r="I52" s="17"/>
      <c r="J52" s="47" t="s">
        <v>25</v>
      </c>
      <c r="K52" s="48"/>
      <c r="M52" s="102"/>
      <c r="N52" s="95">
        <f t="shared" si="13"/>
        <v>1</v>
      </c>
      <c r="O52" s="101">
        <f>P39*N52</f>
        <v>3.536380588105692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3"/>
        <v>1</v>
      </c>
      <c r="O53" s="101">
        <f>P39*N53</f>
        <v>3.536380588105692</v>
      </c>
    </row>
    <row r="54" spans="10:15" ht="12.75">
      <c r="J54" s="55"/>
      <c r="K54" s="56" t="e">
        <f>LOG10(J54)*(256/LOG10(262144))</f>
        <v>#NUM!</v>
      </c>
      <c r="M54" s="102"/>
      <c r="N54" s="95">
        <f t="shared" si="13"/>
        <v>1</v>
      </c>
      <c r="O54" s="101">
        <f>P40*N54</f>
        <v>3.536380588105692</v>
      </c>
    </row>
    <row r="55" spans="10:15" ht="12.75">
      <c r="J55" s="51"/>
      <c r="K55" s="56" t="e">
        <f aca="true" t="shared" si="14" ref="K55:K61">LOG10(J55)*(256/LOG10(262144))</f>
        <v>#NUM!</v>
      </c>
      <c r="M55" s="100"/>
      <c r="N55" s="95">
        <f t="shared" si="13"/>
        <v>1</v>
      </c>
      <c r="O55" s="101">
        <f>P41*N55</f>
        <v>3.536380588105692</v>
      </c>
    </row>
    <row r="56" spans="10:11" ht="12.75">
      <c r="J56" s="51"/>
      <c r="K56" s="56" t="e">
        <f t="shared" si="14"/>
        <v>#NUM!</v>
      </c>
    </row>
    <row r="57" spans="10:11" ht="12.75">
      <c r="J57" s="51"/>
      <c r="K57" s="56" t="e">
        <f t="shared" si="14"/>
        <v>#NUM!</v>
      </c>
    </row>
    <row r="58" spans="10:11" ht="12.75">
      <c r="J58" s="51"/>
      <c r="K58" s="56" t="e">
        <f t="shared" si="14"/>
        <v>#NUM!</v>
      </c>
    </row>
    <row r="59" spans="10:11" ht="12.75">
      <c r="J59" s="51"/>
      <c r="K59" s="56" t="e">
        <f t="shared" si="14"/>
        <v>#NUM!</v>
      </c>
    </row>
    <row r="60" spans="10:11" ht="12.75">
      <c r="J60" s="51"/>
      <c r="K60" s="56" t="e">
        <f t="shared" si="14"/>
        <v>#NUM!</v>
      </c>
    </row>
    <row r="61" spans="10:11" ht="12.75">
      <c r="J61" s="51"/>
      <c r="K61" s="56" t="e">
        <f t="shared" si="14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5:AD5"/>
    <mergeCell ref="AA6:AD6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31">
      <selection activeCell="F56" sqref="F5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74</v>
      </c>
      <c r="E5" s="131" t="s">
        <v>75</v>
      </c>
      <c r="F5" s="3" t="s">
        <v>13</v>
      </c>
      <c r="G5" s="7" t="s">
        <v>10</v>
      </c>
      <c r="H5" s="132" t="s">
        <v>76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74</v>
      </c>
      <c r="V5" s="131" t="s">
        <v>75</v>
      </c>
      <c r="W5" s="3" t="s">
        <v>13</v>
      </c>
      <c r="X5" s="7" t="s">
        <v>10</v>
      </c>
      <c r="Y5" s="132" t="s">
        <v>76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/>
      <c r="D6" s="60"/>
      <c r="E6" s="16"/>
      <c r="F6" s="16">
        <f aca="true" t="shared" si="0" ref="F6:F11">H$13*C6+H$14</f>
        <v>0.47867022754319155</v>
      </c>
      <c r="G6" s="70"/>
      <c r="H6" s="38">
        <f aca="true" t="shared" si="1" ref="H6:H11">10^F6</f>
        <v>3.0107190293043575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77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3.0107190293043575</v>
      </c>
      <c r="V6" s="16">
        <f aca="true" t="shared" si="4" ref="V6:V11">LOG10(U6)</f>
        <v>0.47867022754319155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146.31413162025882</v>
      </c>
      <c r="D7" s="103">
        <v>4040.780312238658</v>
      </c>
      <c r="E7" s="16">
        <f>LOG10(D7)</f>
        <v>3.6064652395106926</v>
      </c>
      <c r="F7" s="16">
        <f t="shared" si="0"/>
        <v>3.6064652395106926</v>
      </c>
      <c r="G7" s="70">
        <f>((ABS(F7-E7))/F7)*10</f>
        <v>0</v>
      </c>
      <c r="H7" s="38">
        <f t="shared" si="1"/>
        <v>4040.780312238665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0.47867022754319155</v>
      </c>
      <c r="P7" s="63">
        <f aca="true" t="shared" si="9" ref="P7:P18">10^O7</f>
        <v>3.0107190293043575</v>
      </c>
      <c r="Q7" s="19"/>
      <c r="S7" s="9">
        <v>2</v>
      </c>
      <c r="T7" s="72">
        <f t="shared" si="2"/>
        <v>0</v>
      </c>
      <c r="U7" s="103">
        <f t="shared" si="3"/>
        <v>3.0107190293043575</v>
      </c>
      <c r="V7" s="16">
        <f t="shared" si="4"/>
        <v>0.47867022754319155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77</v>
      </c>
    </row>
    <row r="8" spans="2:30" ht="13.5" thickBot="1">
      <c r="B8" s="9">
        <v>3</v>
      </c>
      <c r="C8" s="112">
        <v>172.5053584632173</v>
      </c>
      <c r="D8" s="103">
        <v>14667.694836651412</v>
      </c>
      <c r="E8" s="16">
        <f>LOG10(D8)</f>
        <v>4.166361865827901</v>
      </c>
      <c r="F8" s="16">
        <f t="shared" si="0"/>
        <v>4.166361865827901</v>
      </c>
      <c r="G8" s="70">
        <f>((ABS(F8-E8))/F8)*10</f>
        <v>0</v>
      </c>
      <c r="H8" s="38">
        <f t="shared" si="1"/>
        <v>14667.694836651437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0.47867022754319155</v>
      </c>
      <c r="P8" s="63">
        <f t="shared" si="9"/>
        <v>3.0107190293043575</v>
      </c>
      <c r="Q8" s="19"/>
      <c r="S8" s="9">
        <v>3</v>
      </c>
      <c r="T8" s="72">
        <f t="shared" si="2"/>
        <v>0</v>
      </c>
      <c r="U8" s="103">
        <f t="shared" si="3"/>
        <v>3.0107190293043575</v>
      </c>
      <c r="V8" s="16">
        <f t="shared" si="4"/>
        <v>0.47867022754319155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/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195.8831808482616</v>
      </c>
      <c r="D9" s="103">
        <v>46357.03149382316</v>
      </c>
      <c r="E9" s="16">
        <f>LOG10(D9)</f>
        <v>4.666115617819409</v>
      </c>
      <c r="F9" s="16">
        <f t="shared" si="0"/>
        <v>4.666115617819409</v>
      </c>
      <c r="G9" s="70">
        <f>((ABS(F9-E9))/F9)*10</f>
        <v>0</v>
      </c>
      <c r="H9" s="38">
        <f t="shared" si="1"/>
        <v>46357.03149382324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0.47867022754319155</v>
      </c>
      <c r="P9" s="63">
        <f t="shared" si="9"/>
        <v>3.0107190293043575</v>
      </c>
      <c r="Q9" s="19"/>
      <c r="S9" s="9">
        <v>4</v>
      </c>
      <c r="T9" s="72">
        <f t="shared" si="2"/>
        <v>0</v>
      </c>
      <c r="U9" s="103">
        <f t="shared" si="3"/>
        <v>3.0107190293043575</v>
      </c>
      <c r="V9" s="16">
        <f t="shared" si="4"/>
        <v>0.47867022754319155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222.76388272592916</v>
      </c>
      <c r="D10" s="103">
        <v>174080.98291027927</v>
      </c>
      <c r="E10" s="16">
        <f>LOG10(D10)</f>
        <v>5.240751330174022</v>
      </c>
      <c r="F10" s="16">
        <f t="shared" si="0"/>
        <v>5.240751330174023</v>
      </c>
      <c r="G10" s="70">
        <f>((ABS(F10-E10))/F10)*10</f>
        <v>1.6947539841975914E-15</v>
      </c>
      <c r="H10" s="38">
        <f t="shared" si="1"/>
        <v>174080.98291027988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0.47867022754319155</v>
      </c>
      <c r="P10" s="63">
        <f t="shared" si="9"/>
        <v>3.0107190293043575</v>
      </c>
      <c r="Q10" s="19"/>
      <c r="S10" s="9">
        <v>5</v>
      </c>
      <c r="T10" s="72">
        <f t="shared" si="2"/>
        <v>0</v>
      </c>
      <c r="U10" s="103">
        <f t="shared" si="3"/>
        <v>3.0107190293043575</v>
      </c>
      <c r="V10" s="16">
        <f t="shared" si="4"/>
        <v>0.47867022754319155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244.95044025570965</v>
      </c>
      <c r="D11" s="138">
        <v>518846.7556426048</v>
      </c>
      <c r="E11" s="16">
        <f>LOG10(D11)</f>
        <v>5.715039105427913</v>
      </c>
      <c r="F11" s="16">
        <f t="shared" si="0"/>
        <v>5.715039105427913</v>
      </c>
      <c r="G11" s="70">
        <f>((ABS(F11-E11))/F11)*10</f>
        <v>0</v>
      </c>
      <c r="H11" s="38">
        <f t="shared" si="1"/>
        <v>518846.7556426057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0.47867022754319155</v>
      </c>
      <c r="P11" s="63">
        <f t="shared" si="9"/>
        <v>3.0107190293043575</v>
      </c>
      <c r="Q11" s="19"/>
      <c r="S11" s="9">
        <v>6</v>
      </c>
      <c r="T11" s="72">
        <f t="shared" si="2"/>
        <v>0</v>
      </c>
      <c r="U11" s="103">
        <f t="shared" si="3"/>
        <v>3.0107190293043575</v>
      </c>
      <c r="V11" s="16">
        <f t="shared" si="4"/>
        <v>0.47867022754319155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3.389507968395183E-16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0.47867022754319155</v>
      </c>
      <c r="P12" s="63">
        <f t="shared" si="9"/>
        <v>3.0107190293043575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0.021377258487138662</v>
      </c>
      <c r="J13" s="51"/>
      <c r="K13" s="52">
        <f t="shared" si="12"/>
        <v>0</v>
      </c>
      <c r="L13" s="19"/>
      <c r="M13" s="71"/>
      <c r="N13" s="112"/>
      <c r="O13" s="21">
        <f t="shared" si="8"/>
        <v>0.47867022754319155</v>
      </c>
      <c r="P13" s="63">
        <f t="shared" si="9"/>
        <v>3.0107190293043575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0.47867022754319155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0.47867022754319155</v>
      </c>
      <c r="P14" s="63">
        <f t="shared" si="9"/>
        <v>3.0107190293043575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1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0.47867022754319155</v>
      </c>
      <c r="P15" s="63">
        <f t="shared" si="9"/>
        <v>3.0107190293043575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0.47867022754319155</v>
      </c>
      <c r="P16" s="63">
        <f t="shared" si="9"/>
        <v>3.0107190293043575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0.47867022754319155</v>
      </c>
      <c r="P17" s="63">
        <f t="shared" si="9"/>
        <v>3.0107190293043575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0.47867022754319155</v>
      </c>
      <c r="P18" s="63">
        <f t="shared" si="9"/>
        <v>3.0107190293043575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78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77</v>
      </c>
      <c r="P38" s="93" t="s">
        <v>79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3.0107190293043575</v>
      </c>
      <c r="P39" s="96">
        <f>O39/N39</f>
        <v>3.0107190293043575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3.0107190293043575</v>
      </c>
      <c r="P40" s="96">
        <f>O40/N40</f>
        <v>3.0107190293043575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3.0107190293043575</v>
      </c>
      <c r="P41" s="96">
        <f>O41/N41</f>
        <v>3.0107190293043575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3.0107190293043575</v>
      </c>
      <c r="P42" s="96">
        <f>O42/N42</f>
        <v>3.0107190293043575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3.0107190293043575</v>
      </c>
      <c r="P43" s="96">
        <f>O43/N43</f>
        <v>3.0107190293043575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80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81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3.0107190293043575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3.0107190293043575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3.0107190293043575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3.0107190293043575</v>
      </c>
    </row>
    <row r="54" spans="10:15" ht="12.75">
      <c r="J54" s="55"/>
      <c r="K54" s="56" t="e">
        <f aca="true" t="shared" si="16" ref="K54:K61">LOG10(J54)*(256/LOG10(262144))</f>
        <v>#NUM!</v>
      </c>
      <c r="M54" s="102"/>
      <c r="N54" s="95">
        <f t="shared" si="15"/>
        <v>1</v>
      </c>
      <c r="O54" s="101">
        <f>P39*N54</f>
        <v>3.0107190293043575</v>
      </c>
    </row>
    <row r="55" spans="10:15" ht="12.75">
      <c r="J55" s="51"/>
      <c r="K55" s="56" t="e">
        <f t="shared" si="16"/>
        <v>#NUM!</v>
      </c>
      <c r="M55" s="102"/>
      <c r="N55" s="95">
        <f t="shared" si="15"/>
        <v>1</v>
      </c>
      <c r="O55" s="101">
        <f>P39*N55</f>
        <v>3.0107190293043575</v>
      </c>
    </row>
    <row r="56" spans="10:11" ht="12.75">
      <c r="J56" s="51"/>
      <c r="K56" s="56" t="e">
        <f t="shared" si="16"/>
        <v>#NUM!</v>
      </c>
    </row>
    <row r="57" spans="10:11" ht="12.75">
      <c r="J57" s="51"/>
      <c r="K57" s="56" t="e">
        <f t="shared" si="16"/>
        <v>#NUM!</v>
      </c>
    </row>
    <row r="58" spans="10:11" ht="12.75">
      <c r="J58" s="51"/>
      <c r="K58" s="56" t="e">
        <f t="shared" si="16"/>
        <v>#NUM!</v>
      </c>
    </row>
    <row r="59" spans="10:11" ht="12.75">
      <c r="J59" s="51"/>
      <c r="K59" s="56" t="e">
        <f t="shared" si="16"/>
        <v>#NUM!</v>
      </c>
    </row>
    <row r="60" spans="10:11" ht="12.75">
      <c r="J60" s="51"/>
      <c r="K60" s="56" t="e">
        <f t="shared" si="16"/>
        <v>#NUM!</v>
      </c>
    </row>
    <row r="61" spans="10:11" ht="12.75">
      <c r="J61" s="51"/>
      <c r="K61" s="56" t="e">
        <f t="shared" si="16"/>
        <v>#NUM!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E12:F12"/>
    <mergeCell ref="M4:P4"/>
    <mergeCell ref="M5:P5"/>
    <mergeCell ref="M34:P34"/>
    <mergeCell ref="AA6:AD6"/>
    <mergeCell ref="AA5:AD5"/>
    <mergeCell ref="M46:O46"/>
    <mergeCell ref="M47:O47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9.00390625" style="0" customWidth="1"/>
    <col min="2" max="3" width="8.57421875" style="0" customWidth="1"/>
    <col min="4" max="4" width="12.8515625" style="0" customWidth="1"/>
    <col min="5" max="5" width="11.7109375" style="0" customWidth="1"/>
    <col min="6" max="6" width="8.28125" style="0" customWidth="1"/>
    <col min="7" max="7" width="10.57421875" style="0" customWidth="1"/>
    <col min="8" max="8" width="12.8515625" style="0" customWidth="1"/>
    <col min="9" max="9" width="1.421875" style="0" customWidth="1"/>
    <col min="10" max="10" width="11.421875" style="0" customWidth="1"/>
    <col min="11" max="11" width="9.140625" style="0" customWidth="1"/>
    <col min="12" max="12" width="1.28515625" style="0" customWidth="1"/>
    <col min="13" max="16" width="12.7109375" style="0" customWidth="1"/>
    <col min="17" max="17" width="2.7109375" style="0" customWidth="1"/>
    <col min="18" max="18" width="9.00390625" style="0" customWidth="1"/>
    <col min="19" max="20" width="8.57421875" style="0" customWidth="1"/>
    <col min="21" max="21" width="12.8515625" style="0" customWidth="1"/>
    <col min="22" max="22" width="11.7109375" style="0" customWidth="1"/>
    <col min="23" max="23" width="8.28125" style="0" customWidth="1"/>
    <col min="24" max="24" width="10.57421875" style="0" customWidth="1"/>
    <col min="25" max="25" width="12.8515625" style="0" customWidth="1"/>
    <col min="26" max="26" width="8.8515625" style="0" customWidth="1"/>
    <col min="27" max="30" width="13.140625" style="0" customWidth="1"/>
  </cols>
  <sheetData>
    <row r="1" spans="2:16" ht="16.5" thickBot="1">
      <c r="B1" s="68" t="s">
        <v>27</v>
      </c>
      <c r="C1" s="25"/>
      <c r="D1" s="25"/>
      <c r="E1" s="25"/>
      <c r="F1" s="25"/>
      <c r="G1" s="24"/>
      <c r="J1" s="19"/>
      <c r="K1" s="19"/>
      <c r="L1" s="19"/>
      <c r="M1" s="19"/>
      <c r="N1" s="19"/>
      <c r="O1" s="19"/>
      <c r="P1" s="19"/>
    </row>
    <row r="2" spans="10:16" ht="12.75">
      <c r="J2" s="19"/>
      <c r="K2" s="19"/>
      <c r="L2" s="19"/>
      <c r="M2" s="19"/>
      <c r="N2" s="19"/>
      <c r="O2" s="19"/>
      <c r="P2" s="19"/>
    </row>
    <row r="3" spans="2:18" ht="28.5" thickBot="1">
      <c r="B3" s="64" t="s">
        <v>9</v>
      </c>
      <c r="C3" s="10"/>
      <c r="D3" s="10"/>
      <c r="E3" s="10"/>
      <c r="F3" s="10"/>
      <c r="J3" s="19"/>
      <c r="K3" s="19"/>
      <c r="L3" s="19"/>
      <c r="M3" s="19"/>
      <c r="N3" s="19"/>
      <c r="O3" s="19"/>
      <c r="P3" s="19"/>
      <c r="R3" s="64" t="s">
        <v>60</v>
      </c>
    </row>
    <row r="4" spans="2:16" ht="17.25" customHeight="1" thickBot="1">
      <c r="B4" s="6"/>
      <c r="J4" s="43" t="s">
        <v>34</v>
      </c>
      <c r="K4" s="44"/>
      <c r="L4" s="19"/>
      <c r="M4" s="163" t="s">
        <v>32</v>
      </c>
      <c r="N4" s="154"/>
      <c r="O4" s="154"/>
      <c r="P4" s="164"/>
    </row>
    <row r="5" spans="2:30" ht="15.75" thickBot="1">
      <c r="B5" s="2" t="s">
        <v>12</v>
      </c>
      <c r="C5" s="8" t="s">
        <v>11</v>
      </c>
      <c r="D5" s="3" t="s">
        <v>17</v>
      </c>
      <c r="E5" s="3" t="s">
        <v>18</v>
      </c>
      <c r="F5" s="3" t="s">
        <v>13</v>
      </c>
      <c r="G5" s="7" t="s">
        <v>10</v>
      </c>
      <c r="H5" s="4" t="s">
        <v>19</v>
      </c>
      <c r="J5" s="45" t="s">
        <v>35</v>
      </c>
      <c r="K5" s="46"/>
      <c r="L5" s="19"/>
      <c r="M5" s="165" t="s">
        <v>66</v>
      </c>
      <c r="N5" s="166"/>
      <c r="O5" s="166"/>
      <c r="P5" s="167"/>
      <c r="S5" s="2" t="s">
        <v>12</v>
      </c>
      <c r="T5" s="8" t="s">
        <v>11</v>
      </c>
      <c r="U5" s="3" t="s">
        <v>17</v>
      </c>
      <c r="V5" s="3" t="s">
        <v>18</v>
      </c>
      <c r="W5" s="3" t="s">
        <v>13</v>
      </c>
      <c r="X5" s="7" t="s">
        <v>10</v>
      </c>
      <c r="Y5" s="4" t="s">
        <v>19</v>
      </c>
      <c r="AA5" s="163" t="s">
        <v>32</v>
      </c>
      <c r="AB5" s="154"/>
      <c r="AC5" s="154"/>
      <c r="AD5" s="164"/>
    </row>
    <row r="6" spans="2:30" ht="15.75" thickBot="1">
      <c r="B6" s="9">
        <v>1</v>
      </c>
      <c r="C6" s="112">
        <v>60</v>
      </c>
      <c r="D6" s="60"/>
      <c r="E6" s="16"/>
      <c r="F6" s="16">
        <f aca="true" t="shared" si="0" ref="F6:F11">H$13*C6+H$14</f>
        <v>1.2854424978478867</v>
      </c>
      <c r="G6" s="70"/>
      <c r="H6" s="38">
        <f aca="true" t="shared" si="1" ref="H6:H11">10^F6</f>
        <v>19.29489847877546</v>
      </c>
      <c r="I6" s="28"/>
      <c r="J6" s="47" t="s">
        <v>36</v>
      </c>
      <c r="K6" s="48"/>
      <c r="L6" s="19"/>
      <c r="M6" s="20" t="s">
        <v>51</v>
      </c>
      <c r="N6" s="20" t="s">
        <v>22</v>
      </c>
      <c r="O6" s="20" t="s">
        <v>23</v>
      </c>
      <c r="P6" s="20" t="s">
        <v>49</v>
      </c>
      <c r="Q6" s="19"/>
      <c r="S6" s="9">
        <v>1</v>
      </c>
      <c r="T6" s="72">
        <f aca="true" t="shared" si="2" ref="T6:T11">M50</f>
        <v>0</v>
      </c>
      <c r="U6" s="103">
        <f aca="true" t="shared" si="3" ref="U6:U11">O50</f>
        <v>0.9872556872501272</v>
      </c>
      <c r="V6" s="16">
        <f aca="true" t="shared" si="4" ref="V6:V11">LOG10(U6)</f>
        <v>-0.0055703557588193675</v>
      </c>
      <c r="W6" s="16" t="e">
        <f aca="true" t="shared" si="5" ref="W6:W11">Y$13*T6+Y$14</f>
        <v>#DIV/0!</v>
      </c>
      <c r="X6" s="70" t="e">
        <f aca="true" t="shared" si="6" ref="X6:X11">((ABS(W6-V6))/W6)*10</f>
        <v>#DIV/0!</v>
      </c>
      <c r="Y6" s="38" t="e">
        <f aca="true" t="shared" si="7" ref="Y6:Y11">10^W6</f>
        <v>#DIV/0!</v>
      </c>
      <c r="AA6" s="165" t="s">
        <v>61</v>
      </c>
      <c r="AB6" s="181"/>
      <c r="AC6" s="181"/>
      <c r="AD6" s="182"/>
    </row>
    <row r="7" spans="2:30" ht="15">
      <c r="B7" s="9">
        <v>2</v>
      </c>
      <c r="C7" s="112">
        <v>155</v>
      </c>
      <c r="D7" s="60">
        <v>2134</v>
      </c>
      <c r="E7" s="16">
        <f>LOG10(D7)</f>
        <v>3.329194415088451</v>
      </c>
      <c r="F7" s="16">
        <f t="shared" si="0"/>
        <v>3.329546182725171</v>
      </c>
      <c r="G7" s="70">
        <f>((ABS(F7-E7))/F7)*10</f>
        <v>0.0010565032512396754</v>
      </c>
      <c r="H7" s="38">
        <f t="shared" si="1"/>
        <v>2135.729186676211</v>
      </c>
      <c r="I7" s="29"/>
      <c r="J7" s="47" t="s">
        <v>25</v>
      </c>
      <c r="K7" s="48"/>
      <c r="L7" s="19"/>
      <c r="M7" s="71"/>
      <c r="N7" s="112"/>
      <c r="O7" s="21">
        <f aca="true" t="shared" si="8" ref="O7:O18">H$13*N7+H$14</f>
        <v>-0.0055703557588193675</v>
      </c>
      <c r="P7" s="63">
        <f aca="true" t="shared" si="9" ref="P7:P18">10^O7</f>
        <v>0.9872556872501272</v>
      </c>
      <c r="Q7" s="19"/>
      <c r="S7" s="9">
        <v>2</v>
      </c>
      <c r="T7" s="72">
        <f t="shared" si="2"/>
        <v>0</v>
      </c>
      <c r="U7" s="103">
        <f t="shared" si="3"/>
        <v>0.9872556872501272</v>
      </c>
      <c r="V7" s="16">
        <f t="shared" si="4"/>
        <v>-0.0055703557588193675</v>
      </c>
      <c r="W7" s="16" t="e">
        <f t="shared" si="5"/>
        <v>#DIV/0!</v>
      </c>
      <c r="X7" s="70" t="e">
        <f t="shared" si="6"/>
        <v>#DIV/0!</v>
      </c>
      <c r="Y7" s="38" t="e">
        <f t="shared" si="7"/>
        <v>#DIV/0!</v>
      </c>
      <c r="AA7" s="20" t="s">
        <v>51</v>
      </c>
      <c r="AB7" s="104" t="s">
        <v>22</v>
      </c>
      <c r="AC7" s="104" t="s">
        <v>23</v>
      </c>
      <c r="AD7" s="104" t="s">
        <v>49</v>
      </c>
    </row>
    <row r="8" spans="2:30" ht="13.5" thickBot="1">
      <c r="B8" s="9">
        <v>3</v>
      </c>
      <c r="C8" s="112">
        <v>181</v>
      </c>
      <c r="D8" s="60">
        <v>7709</v>
      </c>
      <c r="E8" s="16">
        <f>LOG10(D8)</f>
        <v>3.8869980456710995</v>
      </c>
      <c r="F8" s="16">
        <f t="shared" si="0"/>
        <v>3.888985085954744</v>
      </c>
      <c r="G8" s="70">
        <f>((ABS(F8-E8))/F8)*10</f>
        <v>0.005109405769697843</v>
      </c>
      <c r="H8" s="38">
        <f t="shared" si="1"/>
        <v>7744.352025763296</v>
      </c>
      <c r="I8" s="30"/>
      <c r="J8" s="49" t="s">
        <v>20</v>
      </c>
      <c r="K8" s="50" t="s">
        <v>21</v>
      </c>
      <c r="L8" s="19"/>
      <c r="M8" s="71"/>
      <c r="N8" s="112"/>
      <c r="O8" s="21">
        <f t="shared" si="8"/>
        <v>-0.0055703557588193675</v>
      </c>
      <c r="P8" s="63">
        <f t="shared" si="9"/>
        <v>0.9872556872501272</v>
      </c>
      <c r="Q8" s="19"/>
      <c r="S8" s="9">
        <v>3</v>
      </c>
      <c r="T8" s="72">
        <f t="shared" si="2"/>
        <v>0</v>
      </c>
      <c r="U8" s="103">
        <f t="shared" si="3"/>
        <v>0.9872556872501272</v>
      </c>
      <c r="V8" s="16">
        <f t="shared" si="4"/>
        <v>-0.0055703557588193675</v>
      </c>
      <c r="W8" s="16" t="e">
        <f t="shared" si="5"/>
        <v>#DIV/0!</v>
      </c>
      <c r="X8" s="70" t="e">
        <f t="shared" si="6"/>
        <v>#DIV/0!</v>
      </c>
      <c r="Y8" s="38" t="e">
        <f t="shared" si="7"/>
        <v>#DIV/0!</v>
      </c>
      <c r="AA8" s="105"/>
      <c r="AB8" s="51">
        <v>200</v>
      </c>
      <c r="AC8" s="106" t="e">
        <f aca="true" t="shared" si="10" ref="AC8:AC19">Y$13*AB8+Y$14</f>
        <v>#DIV/0!</v>
      </c>
      <c r="AD8" s="63" t="e">
        <f aca="true" t="shared" si="11" ref="AD8:AD19">10^AC8</f>
        <v>#DIV/0!</v>
      </c>
    </row>
    <row r="9" spans="2:30" ht="12.75">
      <c r="B9" s="9">
        <v>4</v>
      </c>
      <c r="C9" s="112">
        <v>203</v>
      </c>
      <c r="D9" s="60">
        <v>23321</v>
      </c>
      <c r="E9" s="16">
        <f>LOG10(D9)</f>
        <v>4.367747168950207</v>
      </c>
      <c r="F9" s="16">
        <f t="shared" si="0"/>
        <v>4.362356465610536</v>
      </c>
      <c r="G9" s="70">
        <f>((ABS(F9-E9))/F9)*10</f>
        <v>0.01235731967840624</v>
      </c>
      <c r="H9" s="38">
        <f t="shared" si="1"/>
        <v>23033.315988165617</v>
      </c>
      <c r="I9" s="30"/>
      <c r="J9" s="51"/>
      <c r="K9" s="52">
        <f aca="true" t="shared" si="12" ref="K9:K16">J9/4</f>
        <v>0</v>
      </c>
      <c r="L9" s="19"/>
      <c r="M9" s="71"/>
      <c r="N9" s="112"/>
      <c r="O9" s="21">
        <f t="shared" si="8"/>
        <v>-0.0055703557588193675</v>
      </c>
      <c r="P9" s="63">
        <f t="shared" si="9"/>
        <v>0.9872556872501272</v>
      </c>
      <c r="Q9" s="19"/>
      <c r="S9" s="9">
        <v>4</v>
      </c>
      <c r="T9" s="72">
        <f t="shared" si="2"/>
        <v>0</v>
      </c>
      <c r="U9" s="103">
        <f t="shared" si="3"/>
        <v>0.9872556872501272</v>
      </c>
      <c r="V9" s="16">
        <f t="shared" si="4"/>
        <v>-0.0055703557588193675</v>
      </c>
      <c r="W9" s="16" t="e">
        <f t="shared" si="5"/>
        <v>#DIV/0!</v>
      </c>
      <c r="X9" s="70" t="e">
        <f t="shared" si="6"/>
        <v>#DIV/0!</v>
      </c>
      <c r="Y9" s="38" t="e">
        <f t="shared" si="7"/>
        <v>#DIV/0!</v>
      </c>
      <c r="AA9" s="105"/>
      <c r="AB9" s="51"/>
      <c r="AC9" s="106" t="e">
        <f t="shared" si="10"/>
        <v>#DIV/0!</v>
      </c>
      <c r="AD9" s="63" t="e">
        <f t="shared" si="11"/>
        <v>#DIV/0!</v>
      </c>
    </row>
    <row r="10" spans="2:30" ht="12.75">
      <c r="B10" s="9">
        <v>5</v>
      </c>
      <c r="C10" s="112">
        <v>226</v>
      </c>
      <c r="D10" s="60">
        <v>71360</v>
      </c>
      <c r="E10" s="16">
        <f>LOG10(D10)</f>
        <v>4.853454841368067</v>
      </c>
      <c r="F10" s="16">
        <f t="shared" si="0"/>
        <v>4.857244726159774</v>
      </c>
      <c r="G10" s="70">
        <f>((ABS(F10-E10))/F10)*10</f>
        <v>0.007802540339990619</v>
      </c>
      <c r="H10" s="38">
        <f t="shared" si="1"/>
        <v>71985.45037692806</v>
      </c>
      <c r="I10" s="30"/>
      <c r="J10" s="51"/>
      <c r="K10" s="52">
        <f t="shared" si="12"/>
        <v>0</v>
      </c>
      <c r="L10" s="19"/>
      <c r="M10" s="71"/>
      <c r="N10" s="112"/>
      <c r="O10" s="21">
        <f t="shared" si="8"/>
        <v>-0.0055703557588193675</v>
      </c>
      <c r="P10" s="63">
        <f t="shared" si="9"/>
        <v>0.9872556872501272</v>
      </c>
      <c r="Q10" s="19"/>
      <c r="S10" s="9">
        <v>5</v>
      </c>
      <c r="T10" s="72">
        <f t="shared" si="2"/>
        <v>0</v>
      </c>
      <c r="U10" s="103">
        <f t="shared" si="3"/>
        <v>0.9872556872501272</v>
      </c>
      <c r="V10" s="16">
        <f t="shared" si="4"/>
        <v>-0.0055703557588193675</v>
      </c>
      <c r="W10" s="16" t="e">
        <f t="shared" si="5"/>
        <v>#DIV/0!</v>
      </c>
      <c r="X10" s="70" t="e">
        <f t="shared" si="6"/>
        <v>#DIV/0!</v>
      </c>
      <c r="Y10" s="38" t="e">
        <f t="shared" si="7"/>
        <v>#DIV/0!</v>
      </c>
      <c r="AA10" s="105"/>
      <c r="AB10" s="51"/>
      <c r="AC10" s="106" t="e">
        <f t="shared" si="10"/>
        <v>#DIV/0!</v>
      </c>
      <c r="AD10" s="63" t="e">
        <f t="shared" si="11"/>
        <v>#DIV/0!</v>
      </c>
    </row>
    <row r="11" spans="2:30" ht="13.5" thickBot="1">
      <c r="B11" s="9">
        <v>6</v>
      </c>
      <c r="C11" s="112">
        <v>239</v>
      </c>
      <c r="D11" s="117">
        <v>137310</v>
      </c>
      <c r="E11" s="16">
        <f>LOG10(D11)</f>
        <v>5.137702167146962</v>
      </c>
      <c r="F11" s="16">
        <f t="shared" si="0"/>
        <v>5.13696417777456</v>
      </c>
      <c r="G11" s="70">
        <f>((ABS(F11-E11))/F11)*10</f>
        <v>0.0014366254987619612</v>
      </c>
      <c r="H11" s="38">
        <f t="shared" si="1"/>
        <v>137076.86953972673</v>
      </c>
      <c r="I11" s="30"/>
      <c r="J11" s="51"/>
      <c r="K11" s="52">
        <f t="shared" si="12"/>
        <v>0</v>
      </c>
      <c r="L11" s="19"/>
      <c r="M11" s="71"/>
      <c r="N11" s="112"/>
      <c r="O11" s="21">
        <f t="shared" si="8"/>
        <v>-0.0055703557588193675</v>
      </c>
      <c r="P11" s="63">
        <f t="shared" si="9"/>
        <v>0.9872556872501272</v>
      </c>
      <c r="Q11" s="19"/>
      <c r="S11" s="9">
        <v>6</v>
      </c>
      <c r="T11" s="72">
        <f t="shared" si="2"/>
        <v>0</v>
      </c>
      <c r="U11" s="103">
        <f t="shared" si="3"/>
        <v>0.9872556872501272</v>
      </c>
      <c r="V11" s="16">
        <f t="shared" si="4"/>
        <v>-0.0055703557588193675</v>
      </c>
      <c r="W11" s="16" t="e">
        <f t="shared" si="5"/>
        <v>#DIV/0!</v>
      </c>
      <c r="X11" s="70" t="e">
        <f t="shared" si="6"/>
        <v>#DIV/0!</v>
      </c>
      <c r="Y11" s="38" t="e">
        <f t="shared" si="7"/>
        <v>#DIV/0!</v>
      </c>
      <c r="AA11" s="105"/>
      <c r="AB11" s="51"/>
      <c r="AC11" s="106" t="e">
        <f t="shared" si="10"/>
        <v>#DIV/0!</v>
      </c>
      <c r="AD11" s="63" t="e">
        <f t="shared" si="11"/>
        <v>#DIV/0!</v>
      </c>
    </row>
    <row r="12" spans="5:30" ht="13.5" thickBot="1">
      <c r="E12" s="151" t="s">
        <v>50</v>
      </c>
      <c r="F12" s="152"/>
      <c r="G12" s="90">
        <f>AVERAGE(G7:G11)</f>
        <v>0.005552478907619268</v>
      </c>
      <c r="I12" s="31"/>
      <c r="J12" s="51"/>
      <c r="K12" s="52">
        <f t="shared" si="12"/>
        <v>0</v>
      </c>
      <c r="L12" s="19"/>
      <c r="M12" s="71"/>
      <c r="N12" s="112"/>
      <c r="O12" s="21">
        <f t="shared" si="8"/>
        <v>-0.0055703557588193675</v>
      </c>
      <c r="P12" s="63">
        <f t="shared" si="9"/>
        <v>0.9872556872501272</v>
      </c>
      <c r="Q12" s="19"/>
      <c r="V12" s="151" t="s">
        <v>50</v>
      </c>
      <c r="W12" s="152"/>
      <c r="X12" s="90" t="e">
        <f>AVERAGE(X6:X11)</f>
        <v>#DIV/0!</v>
      </c>
      <c r="AA12" s="105"/>
      <c r="AB12" s="51"/>
      <c r="AC12" s="106" t="e">
        <f t="shared" si="10"/>
        <v>#DIV/0!</v>
      </c>
      <c r="AD12" s="63" t="e">
        <f t="shared" si="11"/>
        <v>#DIV/0!</v>
      </c>
    </row>
    <row r="13" spans="7:30" ht="12.75">
      <c r="G13" s="79" t="s">
        <v>28</v>
      </c>
      <c r="H13" s="74">
        <f>SLOPE(E7:E11,C7:C11)</f>
        <v>0.0215168808934451</v>
      </c>
      <c r="J13" s="51"/>
      <c r="K13" s="52">
        <f t="shared" si="12"/>
        <v>0</v>
      </c>
      <c r="L13" s="19"/>
      <c r="M13" s="71"/>
      <c r="N13" s="112"/>
      <c r="O13" s="21">
        <f t="shared" si="8"/>
        <v>-0.0055703557588193675</v>
      </c>
      <c r="P13" s="63">
        <f t="shared" si="9"/>
        <v>0.9872556872501272</v>
      </c>
      <c r="Q13" s="19"/>
      <c r="X13" s="79" t="s">
        <v>28</v>
      </c>
      <c r="Y13" s="74" t="e">
        <f>SLOPE(V6:V11,T6:T11)</f>
        <v>#DIV/0!</v>
      </c>
      <c r="AA13" s="105"/>
      <c r="AB13" s="51"/>
      <c r="AC13" s="106" t="e">
        <f t="shared" si="10"/>
        <v>#DIV/0!</v>
      </c>
      <c r="AD13" s="63" t="e">
        <f t="shared" si="11"/>
        <v>#DIV/0!</v>
      </c>
    </row>
    <row r="14" spans="7:30" ht="12.75">
      <c r="G14" s="80" t="s">
        <v>29</v>
      </c>
      <c r="H14" s="76">
        <f>INTERCEPT(E7:E11,C7:C11)</f>
        <v>-0.0055703557588193675</v>
      </c>
      <c r="I14" s="27"/>
      <c r="J14" s="51"/>
      <c r="K14" s="52">
        <f t="shared" si="12"/>
        <v>0</v>
      </c>
      <c r="L14" s="19"/>
      <c r="M14" s="71"/>
      <c r="N14" s="51"/>
      <c r="O14" s="21">
        <f t="shared" si="8"/>
        <v>-0.0055703557588193675</v>
      </c>
      <c r="P14" s="63">
        <f t="shared" si="9"/>
        <v>0.9872556872501272</v>
      </c>
      <c r="Q14" s="19"/>
      <c r="X14" s="80" t="s">
        <v>29</v>
      </c>
      <c r="Y14" s="76" t="e">
        <f>INTERCEPT(V6:V11,T6:T11)</f>
        <v>#DIV/0!</v>
      </c>
      <c r="AA14" s="105"/>
      <c r="AB14" s="51"/>
      <c r="AC14" s="106" t="e">
        <f t="shared" si="10"/>
        <v>#DIV/0!</v>
      </c>
      <c r="AD14" s="63" t="e">
        <f t="shared" si="11"/>
        <v>#DIV/0!</v>
      </c>
    </row>
    <row r="15" spans="7:30" ht="13.5" thickBot="1">
      <c r="G15" s="81" t="s">
        <v>30</v>
      </c>
      <c r="H15" s="78">
        <f>RSQ(E7:E11,C7:C11)</f>
        <v>0.999977388370265</v>
      </c>
      <c r="I15" s="27"/>
      <c r="J15" s="51"/>
      <c r="K15" s="52">
        <f t="shared" si="12"/>
        <v>0</v>
      </c>
      <c r="L15" s="19"/>
      <c r="M15" s="71"/>
      <c r="N15" s="51"/>
      <c r="O15" s="21">
        <f t="shared" si="8"/>
        <v>-0.0055703557588193675</v>
      </c>
      <c r="P15" s="63">
        <f t="shared" si="9"/>
        <v>0.9872556872501272</v>
      </c>
      <c r="Q15" s="19"/>
      <c r="X15" s="81" t="s">
        <v>30</v>
      </c>
      <c r="Y15" s="78" t="e">
        <f>RSQ(V6:V11,T6:T11)</f>
        <v>#DIV/0!</v>
      </c>
      <c r="AA15" s="105"/>
      <c r="AB15" s="51"/>
      <c r="AC15" s="106" t="e">
        <f t="shared" si="10"/>
        <v>#DIV/0!</v>
      </c>
      <c r="AD15" s="63" t="e">
        <f t="shared" si="11"/>
        <v>#DIV/0!</v>
      </c>
    </row>
    <row r="16" spans="9:30" ht="12.75">
      <c r="I16" s="27"/>
      <c r="J16" s="51"/>
      <c r="K16" s="52">
        <f t="shared" si="12"/>
        <v>0</v>
      </c>
      <c r="L16" s="19"/>
      <c r="M16" s="71"/>
      <c r="N16" s="51"/>
      <c r="O16" s="21">
        <f t="shared" si="8"/>
        <v>-0.0055703557588193675</v>
      </c>
      <c r="P16" s="63">
        <f t="shared" si="9"/>
        <v>0.9872556872501272</v>
      </c>
      <c r="Q16" s="19"/>
      <c r="AA16" s="105"/>
      <c r="AB16" s="51"/>
      <c r="AC16" s="106" t="e">
        <f t="shared" si="10"/>
        <v>#DIV/0!</v>
      </c>
      <c r="AD16" s="63" t="e">
        <f t="shared" si="11"/>
        <v>#DIV/0!</v>
      </c>
    </row>
    <row r="17" spans="12:30" ht="12.75">
      <c r="L17" s="19"/>
      <c r="M17" s="71"/>
      <c r="N17" s="51"/>
      <c r="O17" s="21">
        <f t="shared" si="8"/>
        <v>-0.0055703557588193675</v>
      </c>
      <c r="P17" s="63">
        <f t="shared" si="9"/>
        <v>0.9872556872501272</v>
      </c>
      <c r="Q17" s="19"/>
      <c r="AA17" s="105"/>
      <c r="AB17" s="51"/>
      <c r="AC17" s="106" t="e">
        <f t="shared" si="10"/>
        <v>#DIV/0!</v>
      </c>
      <c r="AD17" s="63" t="e">
        <f t="shared" si="11"/>
        <v>#DIV/0!</v>
      </c>
    </row>
    <row r="18" spans="12:30" ht="13.5" thickBot="1">
      <c r="L18" s="19"/>
      <c r="M18" s="71"/>
      <c r="N18" s="51"/>
      <c r="O18" s="21">
        <f t="shared" si="8"/>
        <v>-0.0055703557588193675</v>
      </c>
      <c r="P18" s="63">
        <f t="shared" si="9"/>
        <v>0.9872556872501272</v>
      </c>
      <c r="Q18" s="19"/>
      <c r="AA18" s="105"/>
      <c r="AB18" s="51"/>
      <c r="AC18" s="106" t="e">
        <f t="shared" si="10"/>
        <v>#DIV/0!</v>
      </c>
      <c r="AD18" s="63" t="e">
        <f t="shared" si="11"/>
        <v>#DIV/0!</v>
      </c>
    </row>
    <row r="19" spans="10:30" ht="13.5" thickBot="1">
      <c r="J19" s="43" t="s">
        <v>37</v>
      </c>
      <c r="K19" s="44"/>
      <c r="L19" s="19"/>
      <c r="M19" s="19"/>
      <c r="N19" s="19"/>
      <c r="O19" s="19"/>
      <c r="P19" s="19"/>
      <c r="AA19" s="105"/>
      <c r="AB19" s="51"/>
      <c r="AC19" s="106" t="e">
        <f t="shared" si="10"/>
        <v>#DIV/0!</v>
      </c>
      <c r="AD19" s="63" t="e">
        <f t="shared" si="11"/>
        <v>#DIV/0!</v>
      </c>
    </row>
    <row r="20" spans="10:16" ht="15">
      <c r="J20" s="53" t="s">
        <v>31</v>
      </c>
      <c r="K20" s="54"/>
      <c r="L20" s="19"/>
      <c r="M20" s="65" t="s">
        <v>33</v>
      </c>
      <c r="N20" s="66"/>
      <c r="O20" s="19"/>
      <c r="P20" s="19"/>
    </row>
    <row r="21" spans="10:16" ht="15">
      <c r="J21" s="47" t="s">
        <v>36</v>
      </c>
      <c r="K21" s="48"/>
      <c r="L21" s="19"/>
      <c r="M21" s="39" t="s">
        <v>41</v>
      </c>
      <c r="N21" s="40"/>
      <c r="O21" s="19"/>
      <c r="P21" s="19"/>
    </row>
    <row r="22" spans="10:16" ht="15">
      <c r="J22" s="47" t="s">
        <v>25</v>
      </c>
      <c r="K22" s="48"/>
      <c r="L22" s="19"/>
      <c r="M22" s="39" t="s">
        <v>42</v>
      </c>
      <c r="N22" s="40"/>
      <c r="O22" s="19"/>
      <c r="P22" s="19"/>
    </row>
    <row r="23" spans="10:16" ht="13.5" thickBot="1">
      <c r="J23" s="49" t="s">
        <v>20</v>
      </c>
      <c r="K23" s="50" t="s">
        <v>21</v>
      </c>
      <c r="L23" s="19"/>
      <c r="M23" s="39" t="s">
        <v>43</v>
      </c>
      <c r="N23" s="40"/>
      <c r="O23" s="19"/>
      <c r="P23" s="19"/>
    </row>
    <row r="24" spans="10:16" ht="12.75">
      <c r="J24" s="55"/>
      <c r="K24" s="56" t="e">
        <f aca="true" t="shared" si="13" ref="K24:K31">LOG10(J24*10)*(64)</f>
        <v>#NUM!</v>
      </c>
      <c r="L24" s="19"/>
      <c r="M24" s="39" t="s">
        <v>44</v>
      </c>
      <c r="N24" s="40"/>
      <c r="O24" s="19"/>
      <c r="P24" s="19"/>
    </row>
    <row r="25" spans="10:16" ht="12.75">
      <c r="J25" s="51"/>
      <c r="K25" s="56" t="e">
        <f t="shared" si="13"/>
        <v>#NUM!</v>
      </c>
      <c r="L25" s="19"/>
      <c r="M25" s="39" t="s">
        <v>40</v>
      </c>
      <c r="N25" s="40"/>
      <c r="O25" s="19"/>
      <c r="P25" s="19"/>
    </row>
    <row r="26" spans="10:16" ht="12.75">
      <c r="J26" s="51"/>
      <c r="K26" s="56" t="e">
        <f t="shared" si="13"/>
        <v>#NUM!</v>
      </c>
      <c r="L26" s="19"/>
      <c r="M26" s="67" t="s">
        <v>45</v>
      </c>
      <c r="N26" s="40"/>
      <c r="O26" s="19"/>
      <c r="P26" s="19"/>
    </row>
    <row r="27" spans="10:16" ht="12.75">
      <c r="J27" s="51"/>
      <c r="K27" s="56" t="e">
        <f t="shared" si="13"/>
        <v>#NUM!</v>
      </c>
      <c r="L27" s="19"/>
      <c r="M27" s="41" t="s">
        <v>46</v>
      </c>
      <c r="N27" s="42"/>
      <c r="O27" s="19"/>
      <c r="P27" s="19"/>
    </row>
    <row r="28" spans="10:16" ht="12.75">
      <c r="J28" s="51"/>
      <c r="K28" s="56" t="e">
        <f t="shared" si="13"/>
        <v>#NUM!</v>
      </c>
      <c r="L28" s="19"/>
      <c r="O28" s="19"/>
      <c r="P28" s="19"/>
    </row>
    <row r="29" spans="10:16" ht="12.75">
      <c r="J29" s="51"/>
      <c r="K29" s="56" t="e">
        <f t="shared" si="13"/>
        <v>#NUM!</v>
      </c>
      <c r="L29" s="19"/>
      <c r="O29" s="19"/>
      <c r="P29" s="19"/>
    </row>
    <row r="30" spans="10:16" ht="12.75">
      <c r="J30" s="51"/>
      <c r="K30" s="56" t="e">
        <f t="shared" si="13"/>
        <v>#NUM!</v>
      </c>
      <c r="L30" s="19"/>
      <c r="O30" s="19"/>
      <c r="P30" s="19"/>
    </row>
    <row r="31" spans="10:16" ht="12.75">
      <c r="J31" s="51"/>
      <c r="K31" s="56" t="e">
        <f t="shared" si="13"/>
        <v>#NUM!</v>
      </c>
      <c r="L31" s="19"/>
      <c r="O31" s="19"/>
      <c r="P31" s="19"/>
    </row>
    <row r="32" spans="12:16" ht="12.75">
      <c r="L32" s="19"/>
      <c r="M32" s="19"/>
      <c r="N32" s="19"/>
      <c r="O32" s="19"/>
      <c r="P32" s="19"/>
    </row>
    <row r="33" spans="12:16" ht="13.5" thickBot="1">
      <c r="L33" s="19"/>
      <c r="M33" s="19"/>
      <c r="N33" s="19"/>
      <c r="O33" s="19"/>
      <c r="P33" s="19"/>
    </row>
    <row r="34" spans="10:16" ht="13.5" thickBot="1">
      <c r="J34" s="43" t="s">
        <v>38</v>
      </c>
      <c r="K34" s="44"/>
      <c r="L34" s="19"/>
      <c r="M34" s="160" t="s">
        <v>57</v>
      </c>
      <c r="N34" s="161"/>
      <c r="O34" s="161"/>
      <c r="P34" s="169"/>
    </row>
    <row r="35" spans="10:16" ht="15">
      <c r="J35" s="45" t="s">
        <v>39</v>
      </c>
      <c r="K35" s="57"/>
      <c r="L35" s="19"/>
      <c r="M35" s="163" t="s">
        <v>53</v>
      </c>
      <c r="N35" s="176"/>
      <c r="O35" s="176"/>
      <c r="P35" s="177"/>
    </row>
    <row r="36" spans="10:16" ht="15">
      <c r="J36" s="47" t="s">
        <v>36</v>
      </c>
      <c r="K36" s="48"/>
      <c r="L36" s="19"/>
      <c r="M36" s="170" t="s">
        <v>54</v>
      </c>
      <c r="N36" s="171"/>
      <c r="O36" s="171"/>
      <c r="P36" s="178"/>
    </row>
    <row r="37" spans="10:16" ht="15.75" thickBot="1">
      <c r="J37" s="47" t="s">
        <v>25</v>
      </c>
      <c r="K37" s="48"/>
      <c r="L37" s="19"/>
      <c r="M37" s="170" t="s">
        <v>55</v>
      </c>
      <c r="N37" s="179"/>
      <c r="O37" s="179"/>
      <c r="P37" s="178"/>
    </row>
    <row r="38" spans="10:16" ht="15" thickBot="1">
      <c r="J38" s="49" t="s">
        <v>47</v>
      </c>
      <c r="K38" s="50" t="s">
        <v>21</v>
      </c>
      <c r="L38" s="19"/>
      <c r="M38" s="91" t="s">
        <v>21</v>
      </c>
      <c r="N38" s="92" t="s">
        <v>47</v>
      </c>
      <c r="O38" s="92" t="s">
        <v>49</v>
      </c>
      <c r="P38" s="93" t="s">
        <v>56</v>
      </c>
    </row>
    <row r="39" spans="10:16" ht="12.75">
      <c r="J39" s="55"/>
      <c r="K39" s="56" t="e">
        <f aca="true" t="shared" si="14" ref="K39:K46">LOG10(J39)*(64)</f>
        <v>#NUM!</v>
      </c>
      <c r="L39" s="19"/>
      <c r="M39" s="94">
        <f>N7</f>
        <v>0</v>
      </c>
      <c r="N39" s="95">
        <f>10^(4*(M39/256))</f>
        <v>1</v>
      </c>
      <c r="O39" s="95">
        <f>P7</f>
        <v>0.9872556872501272</v>
      </c>
      <c r="P39" s="96">
        <f>O39/N39</f>
        <v>0.9872556872501272</v>
      </c>
    </row>
    <row r="40" spans="10:16" ht="12.75">
      <c r="J40" s="51"/>
      <c r="K40" s="56" t="e">
        <f t="shared" si="14"/>
        <v>#NUM!</v>
      </c>
      <c r="L40" s="19"/>
      <c r="M40" s="94">
        <f>N8</f>
        <v>0</v>
      </c>
      <c r="N40" s="95">
        <f>10^(4*(M40/256))</f>
        <v>1</v>
      </c>
      <c r="O40" s="95">
        <f>P8</f>
        <v>0.9872556872501272</v>
      </c>
      <c r="P40" s="96">
        <f>O40/N40</f>
        <v>0.9872556872501272</v>
      </c>
    </row>
    <row r="41" spans="10:16" ht="12.75">
      <c r="J41" s="51"/>
      <c r="K41" s="56" t="e">
        <f t="shared" si="14"/>
        <v>#NUM!</v>
      </c>
      <c r="L41" s="19"/>
      <c r="M41" s="94">
        <f>N9</f>
        <v>0</v>
      </c>
      <c r="N41" s="95">
        <f>10^(4*(M41/256))</f>
        <v>1</v>
      </c>
      <c r="O41" s="95">
        <f>P9</f>
        <v>0.9872556872501272</v>
      </c>
      <c r="P41" s="96">
        <f>O41/N41</f>
        <v>0.9872556872501272</v>
      </c>
    </row>
    <row r="42" spans="10:16" ht="12.75">
      <c r="J42" s="51"/>
      <c r="K42" s="56" t="e">
        <f t="shared" si="14"/>
        <v>#NUM!</v>
      </c>
      <c r="L42" s="19"/>
      <c r="M42" s="94">
        <f>N10</f>
        <v>0</v>
      </c>
      <c r="N42" s="95">
        <f>10^(4*(M42/256))</f>
        <v>1</v>
      </c>
      <c r="O42" s="95">
        <f>P10</f>
        <v>0.9872556872501272</v>
      </c>
      <c r="P42" s="96">
        <f>O42/N42</f>
        <v>0.9872556872501272</v>
      </c>
    </row>
    <row r="43" spans="10:16" ht="12.75">
      <c r="J43" s="51"/>
      <c r="K43" s="56" t="e">
        <f t="shared" si="14"/>
        <v>#NUM!</v>
      </c>
      <c r="L43" s="19"/>
      <c r="M43" s="94">
        <f>N11</f>
        <v>0</v>
      </c>
      <c r="N43" s="95">
        <f>10^(4*(M43/256))</f>
        <v>1</v>
      </c>
      <c r="O43" s="95">
        <f>P11</f>
        <v>0.9872556872501272</v>
      </c>
      <c r="P43" s="96">
        <f>O43/N43</f>
        <v>0.9872556872501272</v>
      </c>
    </row>
    <row r="44" spans="2:12" ht="13.5" thickBot="1">
      <c r="B44" s="5"/>
      <c r="C44" s="5"/>
      <c r="D44" s="5"/>
      <c r="E44" s="11" t="s">
        <v>3</v>
      </c>
      <c r="F44" s="13"/>
      <c r="G44" s="11" t="s">
        <v>7</v>
      </c>
      <c r="H44" s="12"/>
      <c r="J44" s="51"/>
      <c r="K44" s="56" t="e">
        <f t="shared" si="14"/>
        <v>#NUM!</v>
      </c>
      <c r="L44" s="19"/>
    </row>
    <row r="45" spans="2:15" ht="13.5" thickBot="1">
      <c r="B45" s="13"/>
      <c r="C45" s="13"/>
      <c r="D45" s="13"/>
      <c r="E45" s="114"/>
      <c r="F45" s="13"/>
      <c r="G45" s="114"/>
      <c r="H45" s="12"/>
      <c r="J45" s="51"/>
      <c r="K45" s="56" t="e">
        <f t="shared" si="14"/>
        <v>#NUM!</v>
      </c>
      <c r="L45" s="19"/>
      <c r="M45" s="160" t="s">
        <v>73</v>
      </c>
      <c r="N45" s="161"/>
      <c r="O45" s="162"/>
    </row>
    <row r="46" spans="1:15" ht="15">
      <c r="A46" s="116" t="s">
        <v>102</v>
      </c>
      <c r="B46" s="15"/>
      <c r="C46" s="17"/>
      <c r="D46" s="15"/>
      <c r="E46" s="15"/>
      <c r="F46" s="17"/>
      <c r="G46" s="17"/>
      <c r="H46" s="12"/>
      <c r="J46" s="51"/>
      <c r="K46" s="56" t="e">
        <f t="shared" si="14"/>
        <v>#NUM!</v>
      </c>
      <c r="M46" s="163" t="s">
        <v>58</v>
      </c>
      <c r="N46" s="176"/>
      <c r="O46" s="180"/>
    </row>
    <row r="47" spans="1:16" ht="15">
      <c r="A47" s="115" t="s">
        <v>5</v>
      </c>
      <c r="B47" s="14"/>
      <c r="C47" s="14"/>
      <c r="D47" s="114" t="s">
        <v>6</v>
      </c>
      <c r="E47" s="13"/>
      <c r="F47" s="13"/>
      <c r="G47" s="114" t="s">
        <v>4</v>
      </c>
      <c r="H47" s="12"/>
      <c r="J47" s="19"/>
      <c r="K47" s="19"/>
      <c r="M47" s="170" t="s">
        <v>104</v>
      </c>
      <c r="N47" s="171"/>
      <c r="O47" s="172"/>
      <c r="P47" s="97"/>
    </row>
    <row r="48" spans="1:16" ht="15.75" thickBot="1">
      <c r="A48" s="33"/>
      <c r="B48" s="5"/>
      <c r="C48" s="5"/>
      <c r="D48" s="5"/>
      <c r="E48" s="5"/>
      <c r="F48" s="5"/>
      <c r="G48" s="5"/>
      <c r="H48" s="121"/>
      <c r="I48" s="17"/>
      <c r="J48" s="19"/>
      <c r="K48" s="19"/>
      <c r="M48" s="173"/>
      <c r="N48" s="174"/>
      <c r="O48" s="175"/>
      <c r="P48" s="97"/>
    </row>
    <row r="49" spans="1:16" ht="15" thickBot="1">
      <c r="A49" s="113" t="s">
        <v>8</v>
      </c>
      <c r="B49" s="5"/>
      <c r="C49" s="5"/>
      <c r="D49" s="5"/>
      <c r="E49" s="5"/>
      <c r="F49" s="5"/>
      <c r="G49" s="5"/>
      <c r="H49" s="121"/>
      <c r="I49" s="10"/>
      <c r="J49" s="43" t="s">
        <v>52</v>
      </c>
      <c r="K49" s="44"/>
      <c r="M49" s="98" t="s">
        <v>21</v>
      </c>
      <c r="N49" s="91" t="s">
        <v>47</v>
      </c>
      <c r="O49" s="99" t="s">
        <v>59</v>
      </c>
      <c r="P49" s="97"/>
    </row>
    <row r="50" spans="1:16" ht="15">
      <c r="A50" s="120"/>
      <c r="B50" s="118"/>
      <c r="C50" s="118"/>
      <c r="D50" s="118"/>
      <c r="E50" s="118"/>
      <c r="F50" s="118"/>
      <c r="G50" s="118"/>
      <c r="H50" s="119"/>
      <c r="I50" s="17"/>
      <c r="J50" s="45" t="s">
        <v>71</v>
      </c>
      <c r="K50" s="57"/>
      <c r="M50" s="100"/>
      <c r="N50" s="95">
        <f aca="true" t="shared" si="15" ref="N50:N55">10^(4*(M50/256))</f>
        <v>1</v>
      </c>
      <c r="O50" s="101">
        <f>P39*N50</f>
        <v>0.9872556872501272</v>
      </c>
      <c r="P50" s="97"/>
    </row>
    <row r="51" spans="9:15" ht="15">
      <c r="I51" s="10"/>
      <c r="J51" s="47" t="s">
        <v>36</v>
      </c>
      <c r="K51" s="48"/>
      <c r="M51" s="102"/>
      <c r="N51" s="95">
        <f t="shared" si="15"/>
        <v>1</v>
      </c>
      <c r="O51" s="101">
        <f>P39*N51</f>
        <v>0.9872556872501272</v>
      </c>
    </row>
    <row r="52" spans="9:15" ht="15">
      <c r="I52" s="17"/>
      <c r="J52" s="47" t="s">
        <v>25</v>
      </c>
      <c r="K52" s="48"/>
      <c r="M52" s="102"/>
      <c r="N52" s="95">
        <f t="shared" si="15"/>
        <v>1</v>
      </c>
      <c r="O52" s="101">
        <f>P39*N52</f>
        <v>0.9872556872501272</v>
      </c>
    </row>
    <row r="53" spans="9:15" ht="15" thickBot="1">
      <c r="I53" s="17"/>
      <c r="J53" s="49" t="s">
        <v>72</v>
      </c>
      <c r="K53" s="50" t="s">
        <v>21</v>
      </c>
      <c r="M53" s="102"/>
      <c r="N53" s="95">
        <f t="shared" si="15"/>
        <v>1</v>
      </c>
      <c r="O53" s="101">
        <f>P39*N53</f>
        <v>0.9872556872501272</v>
      </c>
    </row>
    <row r="54" spans="10:15" ht="12.75">
      <c r="J54" s="55">
        <v>260</v>
      </c>
      <c r="K54" s="56">
        <f>LOG10(J54)*(256/LOG10(262144))</f>
        <v>114.09589778529357</v>
      </c>
      <c r="M54" s="102"/>
      <c r="N54" s="95">
        <f t="shared" si="15"/>
        <v>1</v>
      </c>
      <c r="O54" s="101">
        <f>P39*N54</f>
        <v>0.9872556872501272</v>
      </c>
    </row>
    <row r="55" spans="10:15" ht="12.75">
      <c r="J55" s="51">
        <v>1369</v>
      </c>
      <c r="K55" s="56">
        <f aca="true" t="shared" si="16" ref="K55:K61">LOG10(J55)*(256/LOG10(262144))</f>
        <v>148.1800068445568</v>
      </c>
      <c r="M55" s="102"/>
      <c r="N55" s="95">
        <f t="shared" si="15"/>
        <v>1</v>
      </c>
      <c r="O55" s="101">
        <f>P39*N55</f>
        <v>0.9872556872501272</v>
      </c>
    </row>
    <row r="56" spans="10:11" ht="12.75">
      <c r="J56" s="51">
        <v>5294</v>
      </c>
      <c r="K56" s="56">
        <f t="shared" si="16"/>
        <v>175.93091526393457</v>
      </c>
    </row>
    <row r="57" spans="10:11" ht="12.75">
      <c r="J57" s="51">
        <v>13598</v>
      </c>
      <c r="K57" s="56">
        <f t="shared" si="16"/>
        <v>195.28685304018538</v>
      </c>
    </row>
    <row r="58" spans="10:11" ht="12.75">
      <c r="J58" s="51">
        <v>33260</v>
      </c>
      <c r="K58" s="56">
        <f t="shared" si="16"/>
        <v>213.63911890737253</v>
      </c>
    </row>
    <row r="59" spans="10:11" ht="12.75">
      <c r="J59" s="51">
        <v>57799</v>
      </c>
      <c r="K59" s="56">
        <f t="shared" si="16"/>
        <v>224.9778760808913</v>
      </c>
    </row>
    <row r="60" spans="10:11" ht="12.75">
      <c r="J60" s="51">
        <v>103892</v>
      </c>
      <c r="K60" s="56">
        <f t="shared" si="16"/>
        <v>237.00942280603942</v>
      </c>
    </row>
    <row r="61" spans="10:11" ht="12.75">
      <c r="J61" s="51">
        <v>262143</v>
      </c>
      <c r="K61" s="56">
        <f t="shared" si="16"/>
        <v>255.99992172863537</v>
      </c>
    </row>
  </sheetData>
  <sheetProtection password="CF48" sheet="1" objects="1" scenarios="1"/>
  <protectedRanges>
    <protectedRange sqref="AA8:AA19" name="Range2"/>
    <protectedRange sqref="M7:M18" name="Range1"/>
  </protectedRanges>
  <mergeCells count="14">
    <mergeCell ref="AA6:AD6"/>
    <mergeCell ref="AA5:AD5"/>
    <mergeCell ref="M46:O46"/>
    <mergeCell ref="M47:O47"/>
    <mergeCell ref="E12:F12"/>
    <mergeCell ref="M4:P4"/>
    <mergeCell ref="M5:P5"/>
    <mergeCell ref="M34:P34"/>
    <mergeCell ref="M48:O48"/>
    <mergeCell ref="V12:W12"/>
    <mergeCell ref="M35:P35"/>
    <mergeCell ref="M36:P36"/>
    <mergeCell ref="M37:P37"/>
    <mergeCell ref="M45:O45"/>
  </mergeCells>
  <printOptions/>
  <pageMargins left="1.15" right="0.75" top="0.49" bottom="0.5" header="0.44" footer="0.5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SPHEROTECH,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JEFF WANG</dc:creator>
  <cp:keywords/>
  <dc:description/>
  <cp:lastModifiedBy>andy wang</cp:lastModifiedBy>
  <cp:lastPrinted>2008-04-21T18:29:46Z</cp:lastPrinted>
  <dcterms:created xsi:type="dcterms:W3CDTF">1999-12-06T19:17:15Z</dcterms:created>
  <dcterms:modified xsi:type="dcterms:W3CDTF">2023-10-05T16:33:19Z</dcterms:modified>
  <cp:category/>
  <cp:version/>
  <cp:contentType/>
  <cp:contentStatus/>
</cp:coreProperties>
</file>